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6390" activeTab="2"/>
  </bookViews>
  <sheets>
    <sheet name="Aufgabe1" sheetId="1" r:id="rId1"/>
    <sheet name="Tabelle2" sheetId="2" r:id="rId2"/>
    <sheet name="Aufgabe2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externalReferences>
    <externalReference r:id="rId19"/>
  </externalReferences>
  <definedNames>
    <definedName name="kwert">'Aufgabe1'!$B$4</definedName>
    <definedName name="maech">'Aufgabe1'!$B$3</definedName>
    <definedName name="rad">'Aufgabe1'!$C$1</definedName>
    <definedName name="rad1">'Aufgabe1'!$B$1</definedName>
    <definedName name="rad3">'Aufgabe1'!$D$1</definedName>
    <definedName name="rad4">'Aufgabe1'!$E$1</definedName>
    <definedName name="S0">'Tabelle4'!$B$9</definedName>
    <definedName name="Twert">'Tabelle4'!$B$10</definedName>
    <definedName name="vpkt">'Aufgabe1'!$I$1</definedName>
    <definedName name="vpktst">'Aufgabe2'!$I$2</definedName>
    <definedName name="vpktwie">'Aufgabe2'!$I$3</definedName>
    <definedName name="Zeit">'Tabelle4'!$B$11</definedName>
    <definedName name="zeitk">'Aufgabe1'!$B$2</definedName>
  </definedNames>
  <calcPr fullCalcOnLoad="1"/>
</workbook>
</file>

<file path=xl/sharedStrings.xml><?xml version="1.0" encoding="utf-8"?>
<sst xmlns="http://schemas.openxmlformats.org/spreadsheetml/2006/main" count="190" uniqueCount="94">
  <si>
    <t>Entf. =      r =</t>
  </si>
  <si>
    <t>m</t>
  </si>
  <si>
    <t>V-Pkt.=</t>
  </si>
  <si>
    <t>m3/s</t>
  </si>
  <si>
    <t>Zeitk. =   a =</t>
  </si>
  <si>
    <r>
      <t>s/m</t>
    </r>
    <r>
      <rPr>
        <vertAlign val="superscript"/>
        <sz val="10"/>
        <rFont val="Arial"/>
        <family val="2"/>
      </rPr>
      <t>2</t>
    </r>
  </si>
  <si>
    <t>Mächtigk.M=</t>
  </si>
  <si>
    <t>k-Wert     k=</t>
  </si>
  <si>
    <t>m/s</t>
  </si>
  <si>
    <t>Zeiten / min</t>
  </si>
  <si>
    <r>
      <t xml:space="preserve">s     </t>
    </r>
    <r>
      <rPr>
        <sz val="10"/>
        <rFont val="Times New Roman"/>
        <family val="1"/>
      </rPr>
      <t>Radius2</t>
    </r>
  </si>
  <si>
    <r>
      <t>W(</t>
    </r>
    <r>
      <rPr>
        <sz val="10"/>
        <rFont val="Symbol"/>
        <family val="1"/>
      </rPr>
      <t>s</t>
    </r>
    <r>
      <rPr>
        <sz val="10"/>
        <rFont val="Times New Roman"/>
        <family val="1"/>
      </rPr>
      <t>)</t>
    </r>
  </si>
  <si>
    <r>
      <t>W(</t>
    </r>
    <r>
      <rPr>
        <sz val="10"/>
        <rFont val="Symbol"/>
        <family val="1"/>
      </rPr>
      <t>s</t>
    </r>
    <r>
      <rPr>
        <sz val="10"/>
        <rFont val="Times New Roman"/>
        <family val="1"/>
      </rPr>
      <t>) (Jacob)</t>
    </r>
  </si>
  <si>
    <t>s     Radius2</t>
  </si>
  <si>
    <t>s (Jacob)</t>
  </si>
  <si>
    <r>
      <t xml:space="preserve">s       </t>
    </r>
    <r>
      <rPr>
        <sz val="10"/>
        <rFont val="Times New Roman"/>
        <family val="1"/>
      </rPr>
      <t>Radius1</t>
    </r>
  </si>
  <si>
    <t>s       Radius1</t>
  </si>
  <si>
    <r>
      <t xml:space="preserve">s      </t>
    </r>
    <r>
      <rPr>
        <sz val="10"/>
        <rFont val="Times New Roman"/>
        <family val="1"/>
      </rPr>
      <t>Radius3</t>
    </r>
  </si>
  <si>
    <t>s       Radius3</t>
  </si>
  <si>
    <r>
      <t xml:space="preserve">s      </t>
    </r>
    <r>
      <rPr>
        <sz val="10"/>
        <rFont val="Times New Roman"/>
        <family val="1"/>
      </rPr>
      <t>Radius4</t>
    </r>
  </si>
  <si>
    <t>s       Radius4</t>
  </si>
  <si>
    <t>Radius</t>
  </si>
  <si>
    <t>1 min</t>
  </si>
  <si>
    <t>2 min</t>
  </si>
  <si>
    <t>5 min</t>
  </si>
  <si>
    <t>10 min</t>
  </si>
  <si>
    <t>20 min</t>
  </si>
  <si>
    <t>30 min</t>
  </si>
  <si>
    <t>45 min</t>
  </si>
  <si>
    <t>60 min</t>
  </si>
  <si>
    <t>90 min</t>
  </si>
  <si>
    <t>120 min</t>
  </si>
  <si>
    <r>
      <t>s/m</t>
    </r>
    <r>
      <rPr>
        <vertAlign val="superscript"/>
        <sz val="10"/>
        <rFont val="Times New Roman"/>
        <family val="1"/>
      </rPr>
      <t>2</t>
    </r>
  </si>
  <si>
    <t>V-Pkt.Stufe</t>
  </si>
  <si>
    <t>V-Pkt. Wieder</t>
  </si>
  <si>
    <r>
      <t xml:space="preserve">s1     </t>
    </r>
    <r>
      <rPr>
        <sz val="10"/>
        <rFont val="Times New Roman"/>
        <family val="1"/>
      </rPr>
      <t>Radius2</t>
    </r>
  </si>
  <si>
    <r>
      <t xml:space="preserve">s2     </t>
    </r>
    <r>
      <rPr>
        <sz val="10"/>
        <rFont val="Times New Roman"/>
        <family val="1"/>
      </rPr>
      <t>Radius2</t>
    </r>
  </si>
  <si>
    <r>
      <t xml:space="preserve">s3     </t>
    </r>
    <r>
      <rPr>
        <sz val="10"/>
        <rFont val="Times New Roman"/>
        <family val="1"/>
      </rPr>
      <t>Radius2</t>
    </r>
  </si>
  <si>
    <r>
      <t xml:space="preserve">s4     </t>
    </r>
    <r>
      <rPr>
        <sz val="10"/>
        <rFont val="Times New Roman"/>
        <family val="1"/>
      </rPr>
      <t>Radius2</t>
    </r>
  </si>
  <si>
    <r>
      <t xml:space="preserve">s5     </t>
    </r>
    <r>
      <rPr>
        <sz val="10"/>
        <rFont val="Times New Roman"/>
        <family val="1"/>
      </rPr>
      <t>Radius2</t>
    </r>
  </si>
  <si>
    <r>
      <t xml:space="preserve">s6     </t>
    </r>
    <r>
      <rPr>
        <sz val="10"/>
        <rFont val="Times New Roman"/>
        <family val="1"/>
      </rPr>
      <t>Radius2</t>
    </r>
  </si>
  <si>
    <r>
      <t xml:space="preserve">s7     </t>
    </r>
    <r>
      <rPr>
        <sz val="10"/>
        <rFont val="Times New Roman"/>
        <family val="1"/>
      </rPr>
      <t>Radius2</t>
    </r>
  </si>
  <si>
    <r>
      <t>W(</t>
    </r>
    <r>
      <rPr>
        <sz val="10"/>
        <rFont val="Symbol"/>
        <family val="1"/>
      </rPr>
      <t>s</t>
    </r>
    <r>
      <rPr>
        <sz val="10"/>
        <rFont val="Times New Roman"/>
        <family val="1"/>
      </rPr>
      <t>)1</t>
    </r>
  </si>
  <si>
    <r>
      <t>W(</t>
    </r>
    <r>
      <rPr>
        <sz val="10"/>
        <rFont val="Symbol"/>
        <family val="1"/>
      </rPr>
      <t>s</t>
    </r>
    <r>
      <rPr>
        <sz val="10"/>
        <rFont val="Times New Roman"/>
        <family val="1"/>
      </rPr>
      <t>)2</t>
    </r>
  </si>
  <si>
    <r>
      <t>W(</t>
    </r>
    <r>
      <rPr>
        <sz val="10"/>
        <rFont val="Symbol"/>
        <family val="1"/>
      </rPr>
      <t>s</t>
    </r>
    <r>
      <rPr>
        <sz val="10"/>
        <rFont val="Times New Roman"/>
        <family val="1"/>
      </rPr>
      <t>)3</t>
    </r>
  </si>
  <si>
    <r>
      <t>W(</t>
    </r>
    <r>
      <rPr>
        <sz val="10"/>
        <rFont val="Symbol"/>
        <family val="1"/>
      </rPr>
      <t>s</t>
    </r>
    <r>
      <rPr>
        <sz val="10"/>
        <rFont val="Times New Roman"/>
        <family val="1"/>
      </rPr>
      <t>)4</t>
    </r>
  </si>
  <si>
    <r>
      <t>W(</t>
    </r>
    <r>
      <rPr>
        <sz val="10"/>
        <rFont val="Symbol"/>
        <family val="1"/>
      </rPr>
      <t>s</t>
    </r>
    <r>
      <rPr>
        <sz val="10"/>
        <rFont val="Times New Roman"/>
        <family val="1"/>
      </rPr>
      <t>)5</t>
    </r>
  </si>
  <si>
    <r>
      <t>W(</t>
    </r>
    <r>
      <rPr>
        <sz val="10"/>
        <rFont val="Symbol"/>
        <family val="1"/>
      </rPr>
      <t>s</t>
    </r>
    <r>
      <rPr>
        <sz val="10"/>
        <rFont val="Times New Roman"/>
        <family val="1"/>
      </rPr>
      <t>)6</t>
    </r>
  </si>
  <si>
    <r>
      <t>W(</t>
    </r>
    <r>
      <rPr>
        <sz val="10"/>
        <rFont val="Symbol"/>
        <family val="1"/>
      </rPr>
      <t>s</t>
    </r>
    <r>
      <rPr>
        <sz val="10"/>
        <rFont val="Times New Roman"/>
        <family val="1"/>
      </rPr>
      <t>)7</t>
    </r>
  </si>
  <si>
    <t>s 1    Radius2</t>
  </si>
  <si>
    <t>s  2   Radius2</t>
  </si>
  <si>
    <t>s  3   Radius2</t>
  </si>
  <si>
    <t>s 4    Radius2</t>
  </si>
  <si>
    <t>s 5    Radius2</t>
  </si>
  <si>
    <t>s 6    Radius2</t>
  </si>
  <si>
    <t>s 7    Radius2</t>
  </si>
  <si>
    <t>s Ges.Radius2</t>
  </si>
  <si>
    <r>
      <t xml:space="preserve">s1     </t>
    </r>
    <r>
      <rPr>
        <sz val="10"/>
        <rFont val="Times New Roman"/>
        <family val="1"/>
      </rPr>
      <t>Radius1</t>
    </r>
  </si>
  <si>
    <r>
      <t xml:space="preserve">s2     </t>
    </r>
    <r>
      <rPr>
        <sz val="10"/>
        <rFont val="Times New Roman"/>
        <family val="1"/>
      </rPr>
      <t>Radius1</t>
    </r>
  </si>
  <si>
    <r>
      <t xml:space="preserve">s3     </t>
    </r>
    <r>
      <rPr>
        <sz val="10"/>
        <rFont val="Times New Roman"/>
        <family val="1"/>
      </rPr>
      <t>Radius1</t>
    </r>
  </si>
  <si>
    <r>
      <t xml:space="preserve">s4     </t>
    </r>
    <r>
      <rPr>
        <sz val="10"/>
        <rFont val="Times New Roman"/>
        <family val="1"/>
      </rPr>
      <t>Radius1</t>
    </r>
  </si>
  <si>
    <r>
      <t xml:space="preserve">s5     </t>
    </r>
    <r>
      <rPr>
        <sz val="10"/>
        <rFont val="Times New Roman"/>
        <family val="1"/>
      </rPr>
      <t>Radius1</t>
    </r>
  </si>
  <si>
    <r>
      <t xml:space="preserve">s6     </t>
    </r>
    <r>
      <rPr>
        <sz val="10"/>
        <rFont val="Times New Roman"/>
        <family val="1"/>
      </rPr>
      <t>Radius1</t>
    </r>
  </si>
  <si>
    <r>
      <t xml:space="preserve">s7     </t>
    </r>
    <r>
      <rPr>
        <sz val="10"/>
        <rFont val="Times New Roman"/>
        <family val="1"/>
      </rPr>
      <t>Radius1</t>
    </r>
  </si>
  <si>
    <t>s 1    Radius1</t>
  </si>
  <si>
    <t>s  2   Radius1</t>
  </si>
  <si>
    <t>s  3   Radius1</t>
  </si>
  <si>
    <t>s 4    Radius1</t>
  </si>
  <si>
    <t>s 5    Radius1</t>
  </si>
  <si>
    <t>s 6    Radius1</t>
  </si>
  <si>
    <t>s 7    Radius1</t>
  </si>
  <si>
    <t>s Ges.Radius1</t>
  </si>
  <si>
    <t>s</t>
  </si>
  <si>
    <t>Z</t>
  </si>
  <si>
    <t>r1^2</t>
  </si>
  <si>
    <t>r2^2</t>
  </si>
  <si>
    <t>r3^2</t>
  </si>
  <si>
    <t>rho1^2</t>
  </si>
  <si>
    <t>rho2^2</t>
  </si>
  <si>
    <t>rho3^2</t>
  </si>
  <si>
    <t>Summe:</t>
  </si>
  <si>
    <t>S=</t>
  </si>
  <si>
    <t>k=</t>
  </si>
  <si>
    <t>t=</t>
  </si>
  <si>
    <t>d</t>
  </si>
  <si>
    <t>Förderbeginn / [min]</t>
  </si>
  <si>
    <r>
      <t>dV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/dt  </t>
    </r>
  </si>
  <si>
    <r>
      <t>dV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/dt  </t>
    </r>
  </si>
  <si>
    <r>
      <t>dV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/dt  </t>
    </r>
  </si>
  <si>
    <r>
      <t>dV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/dt  </t>
    </r>
  </si>
  <si>
    <r>
      <t>dV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/dt  </t>
    </r>
  </si>
  <si>
    <r>
      <t>dV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/dt  </t>
    </r>
  </si>
  <si>
    <r>
      <t>dV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/dt  </t>
    </r>
  </si>
  <si>
    <r>
      <t>dV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 xml:space="preserve">/dt 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</si>
</sst>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"/>
    <numFmt numFmtId="174" formatCode="0.0000E+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Times New Roman"/>
      <family val="0"/>
    </font>
    <font>
      <vertAlign val="superscript"/>
      <sz val="10"/>
      <name val="Times New Roman"/>
      <family val="1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1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7025"/>
          <c:h val="0.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Aufgabe1!$A$9</c:f>
              <c:strCache>
                <c:ptCount val="1"/>
                <c:pt idx="0">
                  <c:v>s     Radius2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Aufgabe1!$B$5:$K$5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45</c:v>
                </c:pt>
                <c:pt idx="7">
                  <c:v>60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Aufgabe1!$B$9:$K$9</c:f>
              <c:numCache>
                <c:ptCount val="10"/>
                <c:pt idx="0">
                  <c:v>0.315379300865604</c:v>
                </c:pt>
                <c:pt idx="1">
                  <c:v>0.39566929487096214</c:v>
                </c:pt>
                <c:pt idx="2">
                  <c:v>0.503562190579071</c:v>
                </c:pt>
                <c:pt idx="3">
                  <c:v>0.585804732334316</c:v>
                </c:pt>
                <c:pt idx="4">
                  <c:v>0.6682947909354604</c:v>
                </c:pt>
                <c:pt idx="5">
                  <c:v>0.7166108018046863</c:v>
                </c:pt>
                <c:pt idx="6">
                  <c:v>0.7649544037945983</c:v>
                </c:pt>
                <c:pt idx="7">
                  <c:v>0.7992663018204033</c:v>
                </c:pt>
                <c:pt idx="8">
                  <c:v>0.84763751090246</c:v>
                </c:pt>
                <c:pt idx="9">
                  <c:v>0.8819632160693266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Aufgabe1!$A$10</c:f>
              <c:strCache>
                <c:ptCount val="1"/>
                <c:pt idx="0">
                  <c:v>s (Jacob)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Aufgabe1!$B$5:$K$5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45</c:v>
                </c:pt>
                <c:pt idx="7">
                  <c:v>60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Aufgabe1!$B$10:$K$10</c:f>
              <c:numCache>
                <c:ptCount val="10"/>
                <c:pt idx="0">
                  <c:v>0.3104570411605341</c:v>
                </c:pt>
                <c:pt idx="1">
                  <c:v>0.3931953912177784</c:v>
                </c:pt>
                <c:pt idx="2">
                  <c:v>0.5025695406830751</c:v>
                </c:pt>
                <c:pt idx="3">
                  <c:v>0.5853078907403194</c:v>
                </c:pt>
                <c:pt idx="4">
                  <c:v>0.6680462407975638</c:v>
                </c:pt>
                <c:pt idx="5">
                  <c:v>0.7164450729525919</c:v>
                </c:pt>
                <c:pt idx="6">
                  <c:v>0.7648439051076199</c:v>
                </c:pt>
                <c:pt idx="7">
                  <c:v>0.7991834230098361</c:v>
                </c:pt>
                <c:pt idx="8">
                  <c:v>0.8475822551648642</c:v>
                </c:pt>
                <c:pt idx="9">
                  <c:v>0.8819217730670806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Aufgabe1!$A$14</c:f>
              <c:strCache>
                <c:ptCount val="1"/>
                <c:pt idx="0">
                  <c:v>s       Radius1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Aufgabe1!$B$5:$K$5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45</c:v>
                </c:pt>
                <c:pt idx="7">
                  <c:v>60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Aufgabe1!$B$14:$K$14</c:f>
              <c:numCache>
                <c:ptCount val="10"/>
                <c:pt idx="0">
                  <c:v>0.477173908733113</c:v>
                </c:pt>
                <c:pt idx="1">
                  <c:v>0.5592929817608298</c:v>
                </c:pt>
                <c:pt idx="2">
                  <c:v>0.6682947909354604</c:v>
                </c:pt>
                <c:pt idx="3">
                  <c:v>0.7509088982814365</c:v>
                </c:pt>
                <c:pt idx="4">
                  <c:v>0.8335851027175956</c:v>
                </c:pt>
                <c:pt idx="5">
                  <c:v>0.8819632160693266</c:v>
                </c:pt>
                <c:pt idx="6">
                  <c:v>0.9303482346896798</c:v>
                </c:pt>
                <c:pt idx="7">
                  <c:v>0.9646808455247925</c:v>
                </c:pt>
                <c:pt idx="8">
                  <c:v>1.0130727704128626</c:v>
                </c:pt>
                <c:pt idx="9">
                  <c:v>1.047408834606652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Aufgabe1!$A$15</c:f>
              <c:strCache>
                <c:ptCount val="1"/>
                <c:pt idx="0">
                  <c:v>s (Jacob)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Aufgabe1!$B$5:$K$5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45</c:v>
                </c:pt>
                <c:pt idx="7">
                  <c:v>60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Aufgabe1!$B$15:$K$15</c:f>
              <c:numCache>
                <c:ptCount val="10"/>
                <c:pt idx="0">
                  <c:v>0.47593374127502275</c:v>
                </c:pt>
                <c:pt idx="1">
                  <c:v>0.558672091332267</c:v>
                </c:pt>
                <c:pt idx="2">
                  <c:v>0.6680462407975638</c:v>
                </c:pt>
                <c:pt idx="3">
                  <c:v>0.7507845908548081</c:v>
                </c:pt>
                <c:pt idx="4">
                  <c:v>0.8335229409120525</c:v>
                </c:pt>
                <c:pt idx="5">
                  <c:v>0.8819217730670806</c:v>
                </c:pt>
                <c:pt idx="6">
                  <c:v>0.9303206052221086</c:v>
                </c:pt>
                <c:pt idx="7">
                  <c:v>0.9646601231243248</c:v>
                </c:pt>
                <c:pt idx="8">
                  <c:v>1.013058955279353</c:v>
                </c:pt>
                <c:pt idx="9">
                  <c:v>1.047398473181569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Aufgabe1!$A$19</c:f>
              <c:strCache>
                <c:ptCount val="1"/>
                <c:pt idx="0">
                  <c:v>s       Radius3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Aufgabe1!$B$5:$K$5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45</c:v>
                </c:pt>
                <c:pt idx="7">
                  <c:v>60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Aufgabe1!$B$19:$K$19</c:f>
              <c:numCache>
                <c:ptCount val="10"/>
                <c:pt idx="0">
                  <c:v>0.16407554371420122</c:v>
                </c:pt>
                <c:pt idx="1">
                  <c:v>0.23746242052293992</c:v>
                </c:pt>
                <c:pt idx="2">
                  <c:v>0.34103880094864303</c:v>
                </c:pt>
                <c:pt idx="3">
                  <c:v>0.4218123687000258</c:v>
                </c:pt>
                <c:pt idx="4">
                  <c:v>0.503562190579071</c:v>
                </c:pt>
                <c:pt idx="5">
                  <c:v>0.5516305985346667</c:v>
                </c:pt>
                <c:pt idx="6">
                  <c:v>0.599808893044821</c:v>
                </c:pt>
                <c:pt idx="7">
                  <c:v>0.6340380655766292</c:v>
                </c:pt>
                <c:pt idx="8">
                  <c:v>0.6823265012872638</c:v>
                </c:pt>
                <c:pt idx="9">
                  <c:v>0.7166108018046863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Aufgabe1!$A$20</c:f>
              <c:strCache>
                <c:ptCount val="1"/>
                <c:pt idx="0">
                  <c:v>s (Jacob)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Aufgabe1!$B$5:$K$5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45</c:v>
                </c:pt>
                <c:pt idx="7">
                  <c:v>60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Aufgabe1!$B$20:$K$20</c:f>
              <c:numCache>
                <c:ptCount val="10"/>
                <c:pt idx="0">
                  <c:v>0.14498034104604537</c:v>
                </c:pt>
                <c:pt idx="1">
                  <c:v>0.2277186911032897</c:v>
                </c:pt>
                <c:pt idx="2">
                  <c:v>0.33709284056858646</c:v>
                </c:pt>
                <c:pt idx="3">
                  <c:v>0.41983119062583074</c:v>
                </c:pt>
                <c:pt idx="4">
                  <c:v>0.5025695406830751</c:v>
                </c:pt>
                <c:pt idx="5">
                  <c:v>0.5509683728381032</c:v>
                </c:pt>
                <c:pt idx="6">
                  <c:v>0.5993672049931312</c:v>
                </c:pt>
                <c:pt idx="7">
                  <c:v>0.6337067228953475</c:v>
                </c:pt>
                <c:pt idx="8">
                  <c:v>0.6821055550503755</c:v>
                </c:pt>
                <c:pt idx="9">
                  <c:v>0.7164450729525919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Aufgabe1!$A$24</c:f>
              <c:strCache>
                <c:ptCount val="1"/>
                <c:pt idx="0">
                  <c:v>s       Radius4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Aufgabe1!$B$5:$K$5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45</c:v>
                </c:pt>
                <c:pt idx="7">
                  <c:v>60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Aufgabe1!$B$24:$K$24</c:f>
              <c:numCache>
                <c:ptCount val="10"/>
                <c:pt idx="0">
                  <c:v>0.024435874461593024</c:v>
                </c:pt>
                <c:pt idx="1">
                  <c:v>0.0638977883877648</c:v>
                </c:pt>
                <c:pt idx="2">
                  <c:v>0.14197499206525385</c:v>
                </c:pt>
                <c:pt idx="3">
                  <c:v>0.21320042148053417</c:v>
                </c:pt>
                <c:pt idx="4">
                  <c:v>0.2899582091786909</c:v>
                </c:pt>
                <c:pt idx="5">
                  <c:v>0.3363290317429768</c:v>
                </c:pt>
                <c:pt idx="6">
                  <c:v>0.383366104411343</c:v>
                </c:pt>
                <c:pt idx="7">
                  <c:v>0.41702179405344414</c:v>
                </c:pt>
                <c:pt idx="8">
                  <c:v>0.4647348221545943</c:v>
                </c:pt>
                <c:pt idx="9">
                  <c:v>0.49873069472470666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Aufgabe1!$A$25</c:f>
              <c:strCache>
                <c:ptCount val="1"/>
                <c:pt idx="0">
                  <c:v>s (Jacob)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Aufgabe1!$B$5:$K$5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45</c:v>
                </c:pt>
                <c:pt idx="7">
                  <c:v>60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Aufgabe1!$B$25:$K$25</c:f>
              <c:numCache>
                <c:ptCount val="10"/>
                <c:pt idx="0">
                  <c:v>-0.07376795788454804</c:v>
                </c:pt>
                <c:pt idx="1">
                  <c:v>0.008970392172696302</c:v>
                </c:pt>
                <c:pt idx="2">
                  <c:v>0.118344541637993</c:v>
                </c:pt>
                <c:pt idx="3">
                  <c:v>0.20108289169523733</c:v>
                </c:pt>
                <c:pt idx="4">
                  <c:v>0.28382124175248175</c:v>
                </c:pt>
                <c:pt idx="5">
                  <c:v>0.33222007390750974</c:v>
                </c:pt>
                <c:pt idx="6">
                  <c:v>0.38061890606253784</c:v>
                </c:pt>
                <c:pt idx="7">
                  <c:v>0.41495842396475413</c:v>
                </c:pt>
                <c:pt idx="8">
                  <c:v>0.4633572561197822</c:v>
                </c:pt>
                <c:pt idx="9">
                  <c:v>0.49769677402199847</c:v>
                </c:pt>
              </c:numCache>
            </c:numRef>
          </c:yVal>
          <c:smooth val="0"/>
        </c:ser>
        <c:axId val="40691863"/>
        <c:axId val="30682448"/>
      </c:scatterChart>
      <c:valAx>
        <c:axId val="4069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in min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30682448"/>
        <c:crosses val="autoZero"/>
        <c:crossBetween val="midCat"/>
        <c:dispUnits/>
        <c:majorUnit val="10"/>
        <c:minorUnit val="5"/>
      </c:valAx>
      <c:valAx>
        <c:axId val="30682448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Absenkung in m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cross"/>
        <c:tickLblPos val="nextTo"/>
        <c:crossAx val="40691863"/>
        <c:crosses val="autoZero"/>
        <c:crossBetween val="midCat"/>
        <c:dispUnits/>
        <c:majorUnit val="0.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4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Aufgabe1!$A$9</c:f>
              <c:strCache>
                <c:ptCount val="1"/>
                <c:pt idx="0">
                  <c:v>s     Radius2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Aufgabe1!$B$5:$K$5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45</c:v>
                </c:pt>
                <c:pt idx="7">
                  <c:v>60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Aufgabe1!$B$9:$K$9</c:f>
              <c:numCache>
                <c:ptCount val="10"/>
                <c:pt idx="0">
                  <c:v>0.315379300865604</c:v>
                </c:pt>
                <c:pt idx="1">
                  <c:v>0.39566929487096214</c:v>
                </c:pt>
                <c:pt idx="2">
                  <c:v>0.503562190579071</c:v>
                </c:pt>
                <c:pt idx="3">
                  <c:v>0.585804732334316</c:v>
                </c:pt>
                <c:pt idx="4">
                  <c:v>0.6682947909354604</c:v>
                </c:pt>
                <c:pt idx="5">
                  <c:v>0.7166108018046863</c:v>
                </c:pt>
                <c:pt idx="6">
                  <c:v>0.7649544037945983</c:v>
                </c:pt>
                <c:pt idx="7">
                  <c:v>0.7992663018204033</c:v>
                </c:pt>
                <c:pt idx="8">
                  <c:v>0.84763751090246</c:v>
                </c:pt>
                <c:pt idx="9">
                  <c:v>0.8819632160693266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Aufgabe1!$A$10</c:f>
              <c:strCache>
                <c:ptCount val="1"/>
                <c:pt idx="0">
                  <c:v>s (Jacob)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Aufgabe1!$B$5:$K$5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45</c:v>
                </c:pt>
                <c:pt idx="7">
                  <c:v>60</c:v>
                </c:pt>
                <c:pt idx="8">
                  <c:v>90</c:v>
                </c:pt>
                <c:pt idx="9">
                  <c:v>120</c:v>
                </c:pt>
              </c:numCache>
            </c:numRef>
          </c:xVal>
          <c:yVal>
            <c:numRef>
              <c:f>Aufgabe1!$B$10:$K$10</c:f>
              <c:numCache>
                <c:ptCount val="10"/>
                <c:pt idx="0">
                  <c:v>0.3104570411605341</c:v>
                </c:pt>
                <c:pt idx="1">
                  <c:v>0.3931953912177784</c:v>
                </c:pt>
                <c:pt idx="2">
                  <c:v>0.5025695406830751</c:v>
                </c:pt>
                <c:pt idx="3">
                  <c:v>0.5853078907403194</c:v>
                </c:pt>
                <c:pt idx="4">
                  <c:v>0.6680462407975638</c:v>
                </c:pt>
                <c:pt idx="5">
                  <c:v>0.7164450729525919</c:v>
                </c:pt>
                <c:pt idx="6">
                  <c:v>0.7648439051076199</c:v>
                </c:pt>
                <c:pt idx="7">
                  <c:v>0.7991834230098361</c:v>
                </c:pt>
                <c:pt idx="8">
                  <c:v>0.8475822551648642</c:v>
                </c:pt>
                <c:pt idx="9">
                  <c:v>0.8819217730670806</c:v>
                </c:pt>
              </c:numCache>
            </c:numRef>
          </c:yVal>
          <c:smooth val="0"/>
        </c:ser>
        <c:axId val="7706577"/>
        <c:axId val="2250330"/>
      </c:scatterChart>
      <c:valAx>
        <c:axId val="770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in min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250330"/>
        <c:crosses val="autoZero"/>
        <c:crossBetween val="midCat"/>
        <c:dispUnits/>
        <c:majorUnit val="10"/>
        <c:minorUnit val="2.5"/>
      </c:valAx>
      <c:valAx>
        <c:axId val="2250330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Absenkung in m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cross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6577"/>
        <c:crosses val="autoZero"/>
        <c:crossBetween val="midCat"/>
        <c:dispUnits/>
        <c:majorUnit val="0.1"/>
        <c:min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6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"/>
          <c:w val="0.961"/>
          <c:h val="0.9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Aufgabe1!$A$9</c:f>
              <c:strCache>
                <c:ptCount val="1"/>
                <c:pt idx="0">
                  <c:v>s     Radius2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Aufgabe1!$B$5:$G$5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Aufgabe1!$B$9:$G$9</c:f>
              <c:numCache>
                <c:ptCount val="6"/>
                <c:pt idx="0">
                  <c:v>0.315379300865604</c:v>
                </c:pt>
                <c:pt idx="1">
                  <c:v>0.39566929487096214</c:v>
                </c:pt>
                <c:pt idx="2">
                  <c:v>0.503562190579071</c:v>
                </c:pt>
                <c:pt idx="3">
                  <c:v>0.585804732334316</c:v>
                </c:pt>
                <c:pt idx="4">
                  <c:v>0.6682947909354604</c:v>
                </c:pt>
                <c:pt idx="5">
                  <c:v>0.7166108018046863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Aufgabe1!$A$10</c:f>
              <c:strCache>
                <c:ptCount val="1"/>
                <c:pt idx="0">
                  <c:v>s (Jacob)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Aufgabe1!$B$5:$G$5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Aufgabe1!$B$10:$G$10</c:f>
              <c:numCache>
                <c:ptCount val="6"/>
                <c:pt idx="0">
                  <c:v>0.3104570411605341</c:v>
                </c:pt>
                <c:pt idx="1">
                  <c:v>0.3931953912177784</c:v>
                </c:pt>
                <c:pt idx="2">
                  <c:v>0.5025695406830751</c:v>
                </c:pt>
                <c:pt idx="3">
                  <c:v>0.5853078907403194</c:v>
                </c:pt>
                <c:pt idx="4">
                  <c:v>0.6680462407975638</c:v>
                </c:pt>
                <c:pt idx="5">
                  <c:v>0.7164450729525919</c:v>
                </c:pt>
              </c:numCache>
            </c:numRef>
          </c:yVal>
          <c:smooth val="0"/>
        </c:ser>
        <c:axId val="20252971"/>
        <c:axId val="48059012"/>
      </c:scatterChart>
      <c:valAx>
        <c:axId val="202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in min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8059012"/>
        <c:crosses val="autoZero"/>
        <c:crossBetween val="midCat"/>
        <c:dispUnits/>
      </c:valAx>
      <c:valAx>
        <c:axId val="48059012"/>
        <c:scaling>
          <c:orientation val="minMax"/>
          <c:max val="0.75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Absenkung in m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cross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52971"/>
        <c:crosses val="autoZero"/>
        <c:crossBetween val="midCat"/>
        <c:dispUnits/>
        <c:majorUnit val="0.05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.5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605"/>
          <c:h val="0.96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Tabelle2!$L$2</c:f>
              <c:strCache>
                <c:ptCount val="1"/>
                <c:pt idx="0">
                  <c:v>1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Tabelle2!$M$1:$P$1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Tabelle2!$M$2:$P$2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Tabelle2!$L$3</c:f>
              <c:strCache>
                <c:ptCount val="1"/>
                <c:pt idx="0">
                  <c:v>2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Tabelle2!$M$1:$P$1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Tabelle2!$M$3:$P$3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Tabelle2!$L$4</c:f>
              <c:strCache>
                <c:ptCount val="1"/>
                <c:pt idx="0">
                  <c:v>5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Tabelle2!$M$1:$P$1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Tabelle2!$M$4:$P$4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Tabelle2!$L$5</c:f>
              <c:strCache>
                <c:ptCount val="1"/>
                <c:pt idx="0">
                  <c:v>10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Tabelle2!$M$1:$P$1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Tabelle2!$M$5:$P$5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Tabelle2!$L$6</c:f>
              <c:strCache>
                <c:ptCount val="1"/>
                <c:pt idx="0">
                  <c:v>20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Tabelle2!$M$1:$P$1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Tabelle2!$M$6:$P$6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Tabelle2!$L$7</c:f>
              <c:strCache>
                <c:ptCount val="1"/>
                <c:pt idx="0">
                  <c:v>30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Tabelle2!$M$1:$P$1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Tabelle2!$M$7:$P$7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Tabelle2!$L$8</c:f>
              <c:strCache>
                <c:ptCount val="1"/>
                <c:pt idx="0">
                  <c:v>45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Tabelle2!$M$1:$P$1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Tabelle2!$M$8:$P$8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Tabelle2!$L$9</c:f>
              <c:strCache>
                <c:ptCount val="1"/>
                <c:pt idx="0">
                  <c:v>60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Tabelle2!$M$1:$P$1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Tabelle2!$M$9:$P$9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Tabelle2!$L$10</c:f>
              <c:strCache>
                <c:ptCount val="1"/>
                <c:pt idx="0">
                  <c:v>90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Tabelle2!$M$1:$P$1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Tabelle2!$M$10:$P$10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Tabelle2!$L$11</c:f>
              <c:strCache>
                <c:ptCount val="1"/>
                <c:pt idx="0">
                  <c:v>120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Tabelle2!$M$1:$P$1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Tabelle2!$M$11:$P$11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9877925"/>
        <c:axId val="465870"/>
      </c:scatterChart>
      <c:valAx>
        <c:axId val="29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 in m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65870"/>
        <c:crosses val="autoZero"/>
        <c:crossBetween val="midCat"/>
        <c:dispUnits/>
        <c:majorUnit val="5"/>
        <c:minorUnit val="1"/>
      </c:valAx>
      <c:valAx>
        <c:axId val="465870"/>
        <c:scaling>
          <c:orientation val="minMax"/>
          <c:max val="16"/>
          <c:min val="14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Wasserstand in m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cross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77925"/>
        <c:crosses val="autoZero"/>
        <c:crossBetween val="midCat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125"/>
          <c:w val="0.967"/>
          <c:h val="0.9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Aufgabe2!$A$27</c:f>
              <c:strCache>
                <c:ptCount val="1"/>
                <c:pt idx="0">
                  <c:v>s Ges.Radius2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Aufgabe2!$B$5:$K$5</c:f>
              <c:numCache/>
            </c:numRef>
          </c:xVal>
          <c:yVal>
            <c:numRef>
              <c:f>Aufgabe2!$B$27:$K$27</c:f>
              <c:numCache/>
            </c:numRef>
          </c:yVal>
          <c:smooth val="0"/>
        </c:ser>
        <c:ser>
          <c:idx val="1"/>
          <c:order val="1"/>
          <c:tx>
            <c:strRef>
              <c:f>Aufgabe2!$A$49</c:f>
              <c:strCache>
                <c:ptCount val="1"/>
                <c:pt idx="0">
                  <c:v>s Ges.Radius1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Aufgabe2!$B$5:$K$5</c:f>
              <c:numCache/>
            </c:numRef>
          </c:xVal>
          <c:yVal>
            <c:numRef>
              <c:f>Aufgabe2!$B$49:$K$49</c:f>
              <c:numCache/>
            </c:numRef>
          </c:yVal>
          <c:smooth val="0"/>
        </c:ser>
        <c:axId val="4192831"/>
        <c:axId val="37735480"/>
      </c:scatterChart>
      <c:valAx>
        <c:axId val="419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in min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37735480"/>
        <c:crosses val="autoZero"/>
        <c:crossBetween val="midCat"/>
        <c:dispUnits/>
        <c:minorUnit val="2.5"/>
      </c:valAx>
      <c:valAx>
        <c:axId val="37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Absenkung in m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cross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2831"/>
        <c:crosses val="autoZero"/>
        <c:crossBetween val="midCat"/>
        <c:dispUnits/>
        <c:majorUnit val="0.1"/>
        <c:min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0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2525"/>
          <c:w val="0.9497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Aufgabe2!$L$27</c:f>
              <c:strCache>
                <c:ptCount val="1"/>
                <c:pt idx="0">
                  <c:v>s Ges.Radius2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Aufgabe2!$M$5:$BJ$5</c:f>
              <c:numCache/>
            </c:numRef>
          </c:xVal>
          <c:yVal>
            <c:numRef>
              <c:f>Aufgabe2!$M$27:$BJ$27</c:f>
              <c:numCache/>
            </c:numRef>
          </c:yVal>
          <c:smooth val="0"/>
        </c:ser>
        <c:ser>
          <c:idx val="1"/>
          <c:order val="1"/>
          <c:tx>
            <c:strRef>
              <c:f>Aufgabe2!$L$49</c:f>
              <c:strCache>
                <c:ptCount val="1"/>
                <c:pt idx="0">
                  <c:v>s Ges.Radius1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Aufgabe2!$M$5:$BJ$5</c:f>
              <c:numCache/>
            </c:numRef>
          </c:xVal>
          <c:yVal>
            <c:numRef>
              <c:f>Aufgabe2!$M$49:$BJ$49</c:f>
              <c:numCache/>
            </c:numRef>
          </c:yVal>
          <c:smooth val="0"/>
        </c:ser>
        <c:axId val="4075001"/>
        <c:axId val="36675010"/>
      </c:scatterChart>
      <c:valAx>
        <c:axId val="407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in min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75010"/>
        <c:crosses val="autoZero"/>
        <c:crossBetween val="midCat"/>
        <c:dispUnits/>
      </c:valAx>
      <c:valAx>
        <c:axId val="3667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Absenkung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001"/>
        <c:crosses val="autoZero"/>
        <c:crossBetween val="midCat"/>
        <c:dispUnits/>
        <c:majorUnit val="0.25"/>
        <c:min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Förderkennlinie</a:t>
            </a:r>
          </a:p>
        </c:rich>
      </c:tx>
      <c:layout>
        <c:manualLayout>
          <c:xMode val="factor"/>
          <c:yMode val="factor"/>
          <c:x val="-0.0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35"/>
          <c:w val="0.98475"/>
          <c:h val="0.9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'[1]Tabelle3'!$B$82</c:f>
              <c:strCache>
                <c:ptCount val="1"/>
                <c:pt idx="0">
                  <c:v>dVg/dt 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'[1]Tabelle3'!$A$84:$A$97</c:f>
              <c:numCache>
                <c:ptCount val="14"/>
                <c:pt idx="0">
                  <c:v>0.01</c:v>
                </c:pt>
                <c:pt idx="1">
                  <c:v>9.99</c:v>
                </c:pt>
                <c:pt idx="2">
                  <c:v>10</c:v>
                </c:pt>
                <c:pt idx="3">
                  <c:v>19.99</c:v>
                </c:pt>
                <c:pt idx="4">
                  <c:v>20</c:v>
                </c:pt>
                <c:pt idx="5">
                  <c:v>29.99</c:v>
                </c:pt>
                <c:pt idx="6">
                  <c:v>30</c:v>
                </c:pt>
                <c:pt idx="7">
                  <c:v>39.99</c:v>
                </c:pt>
                <c:pt idx="8">
                  <c:v>40</c:v>
                </c:pt>
                <c:pt idx="9">
                  <c:v>49.99</c:v>
                </c:pt>
                <c:pt idx="10">
                  <c:v>50</c:v>
                </c:pt>
                <c:pt idx="11">
                  <c:v>59.99</c:v>
                </c:pt>
                <c:pt idx="12">
                  <c:v>60</c:v>
                </c:pt>
                <c:pt idx="13">
                  <c:v>100</c:v>
                </c:pt>
              </c:numCache>
            </c:numRef>
          </c:xVal>
          <c:yVal>
            <c:numRef>
              <c:f>'[1]Tabelle3'!$B$84:$B$97</c:f>
              <c:numCache>
                <c:ptCount val="14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0.03</c:v>
                </c:pt>
                <c:pt idx="5">
                  <c:v>0.03</c:v>
                </c:pt>
                <c:pt idx="6">
                  <c:v>0.04</c:v>
                </c:pt>
                <c:pt idx="7">
                  <c:v>0.04</c:v>
                </c:pt>
                <c:pt idx="8">
                  <c:v>0.05</c:v>
                </c:pt>
                <c:pt idx="9">
                  <c:v>0.05</c:v>
                </c:pt>
                <c:pt idx="10">
                  <c:v>0.06</c:v>
                </c:pt>
                <c:pt idx="11">
                  <c:v>0.06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'[1]Tabelle3'!$C$82</c:f>
              <c:strCache>
                <c:ptCount val="1"/>
                <c:pt idx="0">
                  <c:v>dV1/dt 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  <a:prstDash val="dash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'[1]Tabelle3'!$A$84:$A$97</c:f>
              <c:numCache>
                <c:ptCount val="14"/>
                <c:pt idx="0">
                  <c:v>0.01</c:v>
                </c:pt>
                <c:pt idx="1">
                  <c:v>9.99</c:v>
                </c:pt>
                <c:pt idx="2">
                  <c:v>10</c:v>
                </c:pt>
                <c:pt idx="3">
                  <c:v>19.99</c:v>
                </c:pt>
                <c:pt idx="4">
                  <c:v>20</c:v>
                </c:pt>
                <c:pt idx="5">
                  <c:v>29.99</c:v>
                </c:pt>
                <c:pt idx="6">
                  <c:v>30</c:v>
                </c:pt>
                <c:pt idx="7">
                  <c:v>39.99</c:v>
                </c:pt>
                <c:pt idx="8">
                  <c:v>40</c:v>
                </c:pt>
                <c:pt idx="9">
                  <c:v>49.99</c:v>
                </c:pt>
                <c:pt idx="10">
                  <c:v>50</c:v>
                </c:pt>
                <c:pt idx="11">
                  <c:v>59.99</c:v>
                </c:pt>
                <c:pt idx="12">
                  <c:v>60</c:v>
                </c:pt>
                <c:pt idx="13">
                  <c:v>100</c:v>
                </c:pt>
              </c:numCache>
            </c:numRef>
          </c:xVal>
          <c:yVal>
            <c:numRef>
              <c:f>'[1]Tabelle3'!$C$83:$C$97</c:f>
              <c:numCache>
                <c:ptCount val="1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'[1]Tabelle3'!$D$82</c:f>
              <c:strCache>
                <c:ptCount val="1"/>
                <c:pt idx="0">
                  <c:v>dV2/dt 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'[1]Tabelle3'!$A$84:$A$97</c:f>
              <c:numCache>
                <c:ptCount val="14"/>
                <c:pt idx="0">
                  <c:v>0.01</c:v>
                </c:pt>
                <c:pt idx="1">
                  <c:v>9.99</c:v>
                </c:pt>
                <c:pt idx="2">
                  <c:v>10</c:v>
                </c:pt>
                <c:pt idx="3">
                  <c:v>19.99</c:v>
                </c:pt>
                <c:pt idx="4">
                  <c:v>20</c:v>
                </c:pt>
                <c:pt idx="5">
                  <c:v>29.99</c:v>
                </c:pt>
                <c:pt idx="6">
                  <c:v>30</c:v>
                </c:pt>
                <c:pt idx="7">
                  <c:v>39.99</c:v>
                </c:pt>
                <c:pt idx="8">
                  <c:v>40</c:v>
                </c:pt>
                <c:pt idx="9">
                  <c:v>49.99</c:v>
                </c:pt>
                <c:pt idx="10">
                  <c:v>50</c:v>
                </c:pt>
                <c:pt idx="11">
                  <c:v>59.99</c:v>
                </c:pt>
                <c:pt idx="12">
                  <c:v>60</c:v>
                </c:pt>
                <c:pt idx="13">
                  <c:v>100</c:v>
                </c:pt>
              </c:numCache>
            </c:numRef>
          </c:xVal>
          <c:yVal>
            <c:numRef>
              <c:f>'[1]Tabelle3'!$D$83:$D$97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'[1]Tabelle3'!$E$82</c:f>
              <c:strCache>
                <c:ptCount val="1"/>
                <c:pt idx="0">
                  <c:v>dV3/dt 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'[1]Tabelle3'!$A$84:$A$97</c:f>
              <c:numCache>
                <c:ptCount val="14"/>
                <c:pt idx="0">
                  <c:v>0.01</c:v>
                </c:pt>
                <c:pt idx="1">
                  <c:v>9.99</c:v>
                </c:pt>
                <c:pt idx="2">
                  <c:v>10</c:v>
                </c:pt>
                <c:pt idx="3">
                  <c:v>19.99</c:v>
                </c:pt>
                <c:pt idx="4">
                  <c:v>20</c:v>
                </c:pt>
                <c:pt idx="5">
                  <c:v>29.99</c:v>
                </c:pt>
                <c:pt idx="6">
                  <c:v>30</c:v>
                </c:pt>
                <c:pt idx="7">
                  <c:v>39.99</c:v>
                </c:pt>
                <c:pt idx="8">
                  <c:v>40</c:v>
                </c:pt>
                <c:pt idx="9">
                  <c:v>49.99</c:v>
                </c:pt>
                <c:pt idx="10">
                  <c:v>50</c:v>
                </c:pt>
                <c:pt idx="11">
                  <c:v>59.99</c:v>
                </c:pt>
                <c:pt idx="12">
                  <c:v>60</c:v>
                </c:pt>
                <c:pt idx="13">
                  <c:v>100</c:v>
                </c:pt>
              </c:numCache>
            </c:numRef>
          </c:xVal>
          <c:yVal>
            <c:numRef>
              <c:f>'[1]Tabelle3'!$E$83:$E$97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'[1]Tabelle3'!$F$82</c:f>
              <c:strCache>
                <c:ptCount val="1"/>
                <c:pt idx="0">
                  <c:v>dV4/dt 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'[1]Tabelle3'!$A$84:$A$97</c:f>
              <c:numCache>
                <c:ptCount val="14"/>
                <c:pt idx="0">
                  <c:v>0.01</c:v>
                </c:pt>
                <c:pt idx="1">
                  <c:v>9.99</c:v>
                </c:pt>
                <c:pt idx="2">
                  <c:v>10</c:v>
                </c:pt>
                <c:pt idx="3">
                  <c:v>19.99</c:v>
                </c:pt>
                <c:pt idx="4">
                  <c:v>20</c:v>
                </c:pt>
                <c:pt idx="5">
                  <c:v>29.99</c:v>
                </c:pt>
                <c:pt idx="6">
                  <c:v>30</c:v>
                </c:pt>
                <c:pt idx="7">
                  <c:v>39.99</c:v>
                </c:pt>
                <c:pt idx="8">
                  <c:v>40</c:v>
                </c:pt>
                <c:pt idx="9">
                  <c:v>49.99</c:v>
                </c:pt>
                <c:pt idx="10">
                  <c:v>50</c:v>
                </c:pt>
                <c:pt idx="11">
                  <c:v>59.99</c:v>
                </c:pt>
                <c:pt idx="12">
                  <c:v>60</c:v>
                </c:pt>
                <c:pt idx="13">
                  <c:v>100</c:v>
                </c:pt>
              </c:numCache>
            </c:numRef>
          </c:xVal>
          <c:yVal>
            <c:numRef>
              <c:f>'[1]Tabelle3'!$F$83:$F$97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'[1]Tabelle3'!$G$82</c:f>
              <c:strCache>
                <c:ptCount val="1"/>
                <c:pt idx="0">
                  <c:v>dV5/dt  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'[1]Tabelle3'!$A$84:$A$97</c:f>
              <c:numCache>
                <c:ptCount val="14"/>
                <c:pt idx="0">
                  <c:v>0.01</c:v>
                </c:pt>
                <c:pt idx="1">
                  <c:v>9.99</c:v>
                </c:pt>
                <c:pt idx="2">
                  <c:v>10</c:v>
                </c:pt>
                <c:pt idx="3">
                  <c:v>19.99</c:v>
                </c:pt>
                <c:pt idx="4">
                  <c:v>20</c:v>
                </c:pt>
                <c:pt idx="5">
                  <c:v>29.99</c:v>
                </c:pt>
                <c:pt idx="6">
                  <c:v>30</c:v>
                </c:pt>
                <c:pt idx="7">
                  <c:v>39.99</c:v>
                </c:pt>
                <c:pt idx="8">
                  <c:v>40</c:v>
                </c:pt>
                <c:pt idx="9">
                  <c:v>49.99</c:v>
                </c:pt>
                <c:pt idx="10">
                  <c:v>50</c:v>
                </c:pt>
                <c:pt idx="11">
                  <c:v>59.99</c:v>
                </c:pt>
                <c:pt idx="12">
                  <c:v>60</c:v>
                </c:pt>
                <c:pt idx="13">
                  <c:v>100</c:v>
                </c:pt>
              </c:numCache>
            </c:numRef>
          </c:xVal>
          <c:yVal>
            <c:numRef>
              <c:f>'[1]Tabelle3'!$G$83:$G$97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'[1]Tabelle3'!$H$82</c:f>
              <c:strCache>
                <c:ptCount val="1"/>
                <c:pt idx="0">
                  <c:v>dV6/dt 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0"/>
            <c:spPr>
              <a:ln w="254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'[1]Tabelle3'!$A$84:$A$97</c:f>
              <c:numCache>
                <c:ptCount val="14"/>
                <c:pt idx="0">
                  <c:v>0.01</c:v>
                </c:pt>
                <c:pt idx="1">
                  <c:v>9.99</c:v>
                </c:pt>
                <c:pt idx="2">
                  <c:v>10</c:v>
                </c:pt>
                <c:pt idx="3">
                  <c:v>19.99</c:v>
                </c:pt>
                <c:pt idx="4">
                  <c:v>20</c:v>
                </c:pt>
                <c:pt idx="5">
                  <c:v>29.99</c:v>
                </c:pt>
                <c:pt idx="6">
                  <c:v>30</c:v>
                </c:pt>
                <c:pt idx="7">
                  <c:v>39.99</c:v>
                </c:pt>
                <c:pt idx="8">
                  <c:v>40</c:v>
                </c:pt>
                <c:pt idx="9">
                  <c:v>49.99</c:v>
                </c:pt>
                <c:pt idx="10">
                  <c:v>50</c:v>
                </c:pt>
                <c:pt idx="11">
                  <c:v>59.99</c:v>
                </c:pt>
                <c:pt idx="12">
                  <c:v>60</c:v>
                </c:pt>
                <c:pt idx="13">
                  <c:v>100</c:v>
                </c:pt>
              </c:numCache>
            </c:numRef>
          </c:xVal>
          <c:yVal>
            <c:numRef>
              <c:f>'[1]Tabelle3'!$H$83:$H$97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'[1]Tabelle3'!$I$82</c:f>
              <c:strCache>
                <c:ptCount val="1"/>
                <c:pt idx="0">
                  <c:v>dV7/dt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'[1]Tabelle3'!$A$84:$A$97</c:f>
              <c:numCache>
                <c:ptCount val="14"/>
                <c:pt idx="0">
                  <c:v>0.01</c:v>
                </c:pt>
                <c:pt idx="1">
                  <c:v>9.99</c:v>
                </c:pt>
                <c:pt idx="2">
                  <c:v>10</c:v>
                </c:pt>
                <c:pt idx="3">
                  <c:v>19.99</c:v>
                </c:pt>
                <c:pt idx="4">
                  <c:v>20</c:v>
                </c:pt>
                <c:pt idx="5">
                  <c:v>29.99</c:v>
                </c:pt>
                <c:pt idx="6">
                  <c:v>30</c:v>
                </c:pt>
                <c:pt idx="7">
                  <c:v>39.99</c:v>
                </c:pt>
                <c:pt idx="8">
                  <c:v>40</c:v>
                </c:pt>
                <c:pt idx="9">
                  <c:v>49.99</c:v>
                </c:pt>
                <c:pt idx="10">
                  <c:v>50</c:v>
                </c:pt>
                <c:pt idx="11">
                  <c:v>59.99</c:v>
                </c:pt>
                <c:pt idx="12">
                  <c:v>60</c:v>
                </c:pt>
                <c:pt idx="13">
                  <c:v>100</c:v>
                </c:pt>
              </c:numCache>
            </c:numRef>
          </c:xVal>
          <c:yVal>
            <c:numRef>
              <c:f>'[1]Tabelle3'!$I$83:$I$97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-0.06</c:v>
                </c:pt>
                <c:pt idx="13">
                  <c:v>-0.06</c:v>
                </c:pt>
                <c:pt idx="14">
                  <c:v>-0.06</c:v>
                </c:pt>
              </c:numCache>
            </c:numRef>
          </c:yVal>
          <c:smooth val="0"/>
        </c:ser>
        <c:axId val="61639635"/>
        <c:axId val="17885804"/>
      </c:scatterChart>
      <c:valAx>
        <c:axId val="6163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Zeit in min</a:t>
                </a:r>
              </a:p>
            </c:rich>
          </c:tx>
          <c:layout>
            <c:manualLayout>
              <c:xMode val="factor"/>
              <c:yMode val="factor"/>
              <c:x val="0.10775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85804"/>
        <c:crosses val="autoZero"/>
        <c:crossBetween val="midCat"/>
        <c:dispUnits/>
      </c:valAx>
      <c:valAx>
        <c:axId val="1788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Volumenstrom in m3/s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1639635"/>
        <c:crosses val="autoZero"/>
        <c:crossBetween val="midCat"/>
        <c:dispUnits/>
        <c:majorUnit val="0.01"/>
        <c:minorUnit val="0.00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0</xdr:row>
      <xdr:rowOff>57150</xdr:rowOff>
    </xdr:from>
    <xdr:to>
      <xdr:col>18</xdr:col>
      <xdr:colOff>161925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5353050" y="57150"/>
        <a:ext cx="5505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25</xdr:row>
      <xdr:rowOff>76200</xdr:rowOff>
    </xdr:from>
    <xdr:to>
      <xdr:col>8</xdr:col>
      <xdr:colOff>257175</xdr:colOff>
      <xdr:row>42</xdr:row>
      <xdr:rowOff>95250</xdr:rowOff>
    </xdr:to>
    <xdr:graphicFrame>
      <xdr:nvGraphicFramePr>
        <xdr:cNvPr id="2" name="Chart 2"/>
        <xdr:cNvGraphicFramePr/>
      </xdr:nvGraphicFramePr>
      <xdr:xfrm>
        <a:off x="57150" y="4181475"/>
        <a:ext cx="43624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25</xdr:row>
      <xdr:rowOff>66675</xdr:rowOff>
    </xdr:from>
    <xdr:to>
      <xdr:col>15</xdr:col>
      <xdr:colOff>304800</xdr:colOff>
      <xdr:row>44</xdr:row>
      <xdr:rowOff>28575</xdr:rowOff>
    </xdr:to>
    <xdr:graphicFrame>
      <xdr:nvGraphicFramePr>
        <xdr:cNvPr id="3" name="Chart 3"/>
        <xdr:cNvGraphicFramePr/>
      </xdr:nvGraphicFramePr>
      <xdr:xfrm>
        <a:off x="4733925" y="4171950"/>
        <a:ext cx="39814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11</xdr:row>
      <xdr:rowOff>57150</xdr:rowOff>
    </xdr:from>
    <xdr:to>
      <xdr:col>17</xdr:col>
      <xdr:colOff>695325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5924550" y="1866900"/>
        <a:ext cx="39433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66675</xdr:rowOff>
    </xdr:from>
    <xdr:to>
      <xdr:col>11</xdr:col>
      <xdr:colOff>304800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28575" y="8058150"/>
        <a:ext cx="55721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66675</xdr:colOff>
      <xdr:row>50</xdr:row>
      <xdr:rowOff>28575</xdr:rowOff>
    </xdr:from>
    <xdr:to>
      <xdr:col>24</xdr:col>
      <xdr:colOff>28575</xdr:colOff>
      <xdr:row>73</xdr:row>
      <xdr:rowOff>95250</xdr:rowOff>
    </xdr:to>
    <xdr:graphicFrame>
      <xdr:nvGraphicFramePr>
        <xdr:cNvPr id="2" name="Chart 4"/>
        <xdr:cNvGraphicFramePr/>
      </xdr:nvGraphicFramePr>
      <xdr:xfrm>
        <a:off x="6172200" y="8181975"/>
        <a:ext cx="7620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19050</xdr:colOff>
      <xdr:row>78</xdr:row>
      <xdr:rowOff>66675</xdr:rowOff>
    </xdr:from>
    <xdr:to>
      <xdr:col>24</xdr:col>
      <xdr:colOff>361950</xdr:colOff>
      <xdr:row>106</xdr:row>
      <xdr:rowOff>66675</xdr:rowOff>
    </xdr:to>
    <xdr:graphicFrame>
      <xdr:nvGraphicFramePr>
        <xdr:cNvPr id="3" name="Chart 5"/>
        <xdr:cNvGraphicFramePr/>
      </xdr:nvGraphicFramePr>
      <xdr:xfrm>
        <a:off x="8553450" y="12753975"/>
        <a:ext cx="557212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bthei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2">
        <row r="82">
          <cell r="B82" t="str">
            <v>dVg/dt  </v>
          </cell>
          <cell r="C82" t="str">
            <v>dV1/dt  </v>
          </cell>
          <cell r="D82" t="str">
            <v>dV2/dt  </v>
          </cell>
          <cell r="E82" t="str">
            <v>dV3/dt  </v>
          </cell>
          <cell r="F82" t="str">
            <v>dV4/dt  </v>
          </cell>
          <cell r="G82" t="str">
            <v>dV5/dt  </v>
          </cell>
          <cell r="H82" t="str">
            <v>dV6/dt  </v>
          </cell>
          <cell r="I82" t="str">
            <v>dV7/dt  </v>
          </cell>
        </row>
        <row r="83">
          <cell r="C83">
            <v>0.01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0.01</v>
          </cell>
          <cell r="B84">
            <v>0.01</v>
          </cell>
          <cell r="C84">
            <v>0.01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9.99</v>
          </cell>
          <cell r="B85">
            <v>0.01</v>
          </cell>
          <cell r="C85">
            <v>0.01</v>
          </cell>
          <cell r="D85">
            <v>0.01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10</v>
          </cell>
          <cell r="B86">
            <v>0.02</v>
          </cell>
          <cell r="C86">
            <v>0.01</v>
          </cell>
          <cell r="D86">
            <v>0.01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19.99</v>
          </cell>
          <cell r="B87">
            <v>0.02</v>
          </cell>
          <cell r="C87">
            <v>0.01</v>
          </cell>
          <cell r="D87">
            <v>0.01</v>
          </cell>
          <cell r="E87">
            <v>0.01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20</v>
          </cell>
          <cell r="B88">
            <v>0.03</v>
          </cell>
          <cell r="C88">
            <v>0.01</v>
          </cell>
          <cell r="D88">
            <v>0.01</v>
          </cell>
          <cell r="E88">
            <v>0.01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29.99</v>
          </cell>
          <cell r="B89">
            <v>0.03</v>
          </cell>
          <cell r="C89">
            <v>0.01</v>
          </cell>
          <cell r="D89">
            <v>0.01</v>
          </cell>
          <cell r="E89">
            <v>0.01</v>
          </cell>
          <cell r="F89">
            <v>0.01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30</v>
          </cell>
          <cell r="B90">
            <v>0.04</v>
          </cell>
          <cell r="C90">
            <v>0.01</v>
          </cell>
          <cell r="D90">
            <v>0.01</v>
          </cell>
          <cell r="E90">
            <v>0.01</v>
          </cell>
          <cell r="F90">
            <v>0.01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39.99</v>
          </cell>
          <cell r="B91">
            <v>0.04</v>
          </cell>
          <cell r="C91">
            <v>0.01</v>
          </cell>
          <cell r="D91">
            <v>0.01</v>
          </cell>
          <cell r="E91">
            <v>0.01</v>
          </cell>
          <cell r="F91">
            <v>0.01</v>
          </cell>
          <cell r="G91">
            <v>0.01</v>
          </cell>
          <cell r="H91">
            <v>0</v>
          </cell>
          <cell r="I91">
            <v>0</v>
          </cell>
        </row>
        <row r="92">
          <cell r="A92">
            <v>40</v>
          </cell>
          <cell r="B92">
            <v>0.05</v>
          </cell>
          <cell r="C92">
            <v>0.01</v>
          </cell>
          <cell r="D92">
            <v>0.01</v>
          </cell>
          <cell r="E92">
            <v>0.01</v>
          </cell>
          <cell r="F92">
            <v>0.01</v>
          </cell>
          <cell r="G92">
            <v>0.01</v>
          </cell>
          <cell r="H92">
            <v>0</v>
          </cell>
          <cell r="I92">
            <v>0</v>
          </cell>
        </row>
        <row r="93">
          <cell r="A93">
            <v>49.99</v>
          </cell>
          <cell r="B93">
            <v>0.05</v>
          </cell>
          <cell r="C93">
            <v>0.01</v>
          </cell>
          <cell r="D93">
            <v>0.01</v>
          </cell>
          <cell r="E93">
            <v>0.01</v>
          </cell>
          <cell r="F93">
            <v>0.01</v>
          </cell>
          <cell r="G93">
            <v>0.01</v>
          </cell>
          <cell r="H93">
            <v>0.01</v>
          </cell>
          <cell r="I93">
            <v>0</v>
          </cell>
        </row>
        <row r="94">
          <cell r="A94">
            <v>50</v>
          </cell>
          <cell r="B94">
            <v>0.06</v>
          </cell>
          <cell r="C94">
            <v>0.01</v>
          </cell>
          <cell r="D94">
            <v>0.01</v>
          </cell>
          <cell r="E94">
            <v>0.01</v>
          </cell>
          <cell r="F94">
            <v>0.01</v>
          </cell>
          <cell r="G94">
            <v>0.01</v>
          </cell>
          <cell r="H94">
            <v>0.01</v>
          </cell>
          <cell r="I94">
            <v>0</v>
          </cell>
        </row>
        <row r="95">
          <cell r="A95">
            <v>59.99</v>
          </cell>
          <cell r="B95">
            <v>0.06</v>
          </cell>
          <cell r="C95">
            <v>0.01</v>
          </cell>
          <cell r="D95">
            <v>0.01</v>
          </cell>
          <cell r="E95">
            <v>0.01</v>
          </cell>
          <cell r="F95">
            <v>0.01</v>
          </cell>
          <cell r="G95">
            <v>0.01</v>
          </cell>
          <cell r="H95">
            <v>0.01</v>
          </cell>
          <cell r="I95">
            <v>-0.06</v>
          </cell>
        </row>
        <row r="96">
          <cell r="A96">
            <v>60</v>
          </cell>
          <cell r="B96">
            <v>0</v>
          </cell>
          <cell r="C96">
            <v>0.01</v>
          </cell>
          <cell r="D96">
            <v>0.01</v>
          </cell>
          <cell r="E96">
            <v>0.01</v>
          </cell>
          <cell r="F96">
            <v>0.01</v>
          </cell>
          <cell r="G96">
            <v>0.01</v>
          </cell>
          <cell r="H96">
            <v>0.01</v>
          </cell>
          <cell r="I96">
            <v>-0.06</v>
          </cell>
        </row>
        <row r="97">
          <cell r="A97">
            <v>100</v>
          </cell>
          <cell r="B97">
            <v>0</v>
          </cell>
          <cell r="C97">
            <v>0.01</v>
          </cell>
          <cell r="D97">
            <v>0.01</v>
          </cell>
          <cell r="E97">
            <v>0.01</v>
          </cell>
          <cell r="F97">
            <v>0.01</v>
          </cell>
          <cell r="G97">
            <v>0.01</v>
          </cell>
          <cell r="H97">
            <v>0.01</v>
          </cell>
          <cell r="I97">
            <v>-0.06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48" sqref="A48"/>
    </sheetView>
  </sheetViews>
  <sheetFormatPr defaultColWidth="11.421875" defaultRowHeight="12.75"/>
  <cols>
    <col min="2" max="2" width="8.8515625" style="0" customWidth="1"/>
    <col min="3" max="3" width="6.8515625" style="0" customWidth="1"/>
    <col min="4" max="4" width="7.00390625" style="0" customWidth="1"/>
    <col min="5" max="5" width="6.00390625" style="0" customWidth="1"/>
    <col min="6" max="6" width="7.00390625" style="0" customWidth="1"/>
    <col min="7" max="7" width="7.421875" style="0" customWidth="1"/>
    <col min="8" max="8" width="7.8515625" style="0" customWidth="1"/>
    <col min="9" max="11" width="6.00390625" style="0" customWidth="1"/>
  </cols>
  <sheetData>
    <row r="1" spans="1:10" ht="12.75">
      <c r="A1" t="s">
        <v>0</v>
      </c>
      <c r="B1">
        <v>5</v>
      </c>
      <c r="C1">
        <v>10</v>
      </c>
      <c r="D1">
        <v>20</v>
      </c>
      <c r="E1">
        <v>50</v>
      </c>
      <c r="F1" t="s">
        <v>1</v>
      </c>
      <c r="G1" s="1" t="s">
        <v>2</v>
      </c>
      <c r="H1" s="1" t="s">
        <v>3</v>
      </c>
      <c r="I1" s="1">
        <v>0.015</v>
      </c>
      <c r="J1" s="1"/>
    </row>
    <row r="2" spans="1:3" ht="14.25">
      <c r="A2" t="s">
        <v>4</v>
      </c>
      <c r="B2">
        <v>0.1</v>
      </c>
      <c r="C2" t="s">
        <v>5</v>
      </c>
    </row>
    <row r="3" spans="1:3" ht="12.75">
      <c r="A3" t="s">
        <v>6</v>
      </c>
      <c r="B3">
        <v>10</v>
      </c>
      <c r="C3" t="s">
        <v>1</v>
      </c>
    </row>
    <row r="4" spans="1:3" ht="12.75">
      <c r="A4" t="s">
        <v>7</v>
      </c>
      <c r="B4">
        <v>0.001</v>
      </c>
      <c r="C4" t="s">
        <v>8</v>
      </c>
    </row>
    <row r="5" spans="1:11" ht="13.5" thickBot="1">
      <c r="A5" s="1" t="s">
        <v>9</v>
      </c>
      <c r="B5" s="1">
        <v>1</v>
      </c>
      <c r="C5" s="1">
        <v>2</v>
      </c>
      <c r="D5" s="1">
        <v>5</v>
      </c>
      <c r="E5" s="1">
        <v>10</v>
      </c>
      <c r="F5" s="1">
        <v>20</v>
      </c>
      <c r="G5" s="1">
        <v>30</v>
      </c>
      <c r="H5">
        <v>45</v>
      </c>
      <c r="I5">
        <v>60</v>
      </c>
      <c r="J5">
        <v>90</v>
      </c>
      <c r="K5">
        <v>120</v>
      </c>
    </row>
    <row r="6" spans="1:11" ht="12.75">
      <c r="A6" s="3" t="s">
        <v>10</v>
      </c>
      <c r="B6" s="4">
        <f>(rad^2*zeitk)/(4*B5*60)</f>
        <v>0.041666666666666664</v>
      </c>
      <c r="C6" s="4">
        <f aca="true" t="shared" si="0" ref="C6:K6">(rad^2*zeitk)/(4*C5*60)</f>
        <v>0.020833333333333332</v>
      </c>
      <c r="D6" s="4">
        <f t="shared" si="0"/>
        <v>0.008333333333333333</v>
      </c>
      <c r="E6" s="4">
        <f t="shared" si="0"/>
        <v>0.004166666666666667</v>
      </c>
      <c r="F6" s="4">
        <f t="shared" si="0"/>
        <v>0.0020833333333333333</v>
      </c>
      <c r="G6" s="4">
        <f t="shared" si="0"/>
        <v>0.001388888888888889</v>
      </c>
      <c r="H6" s="4">
        <f t="shared" si="0"/>
        <v>0.000925925925925926</v>
      </c>
      <c r="I6" s="4">
        <f t="shared" si="0"/>
        <v>0.0006944444444444445</v>
      </c>
      <c r="J6" s="4">
        <f t="shared" si="0"/>
        <v>0.000462962962962963</v>
      </c>
      <c r="K6" s="4">
        <f t="shared" si="0"/>
        <v>0.00034722222222222224</v>
      </c>
    </row>
    <row r="7" spans="1:11" ht="12.75">
      <c r="A7" s="1" t="s">
        <v>11</v>
      </c>
      <c r="B7" s="2">
        <f>-LN(1.781*B6)+B6-B6^2/(2*FACT(2))+B6^3/(3*FACT(3))-B6^4/(4*FACT(4))+B6^5/(5*FACT(5))-B6^6/(6*FACT(6))</f>
        <v>2.6421154525164448</v>
      </c>
      <c r="C7" s="2">
        <f aca="true" t="shared" si="1" ref="C7:K7">-LN(1.781*C6)+C6-C6^2/(2*FACT(2))+C6^3/(3*FACT(3))-C6^4/(4*FACT(4))+C6^5/(5*FACT(5))-C6^6/(6*FACT(6))</f>
        <v>3.3147513333804492</v>
      </c>
      <c r="D7" s="2">
        <f t="shared" si="1"/>
        <v>4.218632742796782</v>
      </c>
      <c r="E7" s="2">
        <f t="shared" si="1"/>
        <v>4.907626249438993</v>
      </c>
      <c r="F7" s="2">
        <f t="shared" si="1"/>
        <v>5.5986933483604515</v>
      </c>
      <c r="G7" s="2">
        <f t="shared" si="1"/>
        <v>6.003464614487184</v>
      </c>
      <c r="H7" s="2">
        <f t="shared" si="1"/>
        <v>6.408467027446055</v>
      </c>
      <c r="I7" s="2">
        <f t="shared" si="1"/>
        <v>6.695917712162298</v>
      </c>
      <c r="J7" s="2">
        <f t="shared" si="1"/>
        <v>7.101151405755485</v>
      </c>
      <c r="K7" s="2">
        <f t="shared" si="1"/>
        <v>7.388717760906197</v>
      </c>
    </row>
    <row r="8" spans="1:11" ht="12.75">
      <c r="A8" s="1" t="s">
        <v>12</v>
      </c>
      <c r="B8" s="2">
        <f>-LN(1.781*B6)</f>
        <v>2.600878826040421</v>
      </c>
      <c r="C8" s="2">
        <f aca="true" t="shared" si="2" ref="C8:K8">-LN(1.781*C6)</f>
        <v>3.2940260066003666</v>
      </c>
      <c r="D8" s="2">
        <f t="shared" si="2"/>
        <v>4.210316738474521</v>
      </c>
      <c r="E8" s="2">
        <f t="shared" si="2"/>
        <v>4.903463919034467</v>
      </c>
      <c r="F8" s="2">
        <f t="shared" si="2"/>
        <v>5.596611099594412</v>
      </c>
      <c r="G8" s="2">
        <f t="shared" si="2"/>
        <v>6.002076207702577</v>
      </c>
      <c r="H8" s="2">
        <f t="shared" si="2"/>
        <v>6.40754131581074</v>
      </c>
      <c r="I8" s="2">
        <f t="shared" si="2"/>
        <v>6.695223388262522</v>
      </c>
      <c r="J8" s="2">
        <f t="shared" si="2"/>
        <v>7.100688496370686</v>
      </c>
      <c r="K8" s="2">
        <f t="shared" si="2"/>
        <v>7.3883705688224675</v>
      </c>
    </row>
    <row r="9" spans="1:11" ht="12.75">
      <c r="A9" s="1" t="s">
        <v>13</v>
      </c>
      <c r="B9" s="2">
        <f>vpkt*B7/(4*PI()*kwert*maech)</f>
        <v>0.315379300865604</v>
      </c>
      <c r="C9" s="2">
        <f aca="true" t="shared" si="3" ref="C9:H10">vpkt*C7/(4*PI()*kwert*maech)</f>
        <v>0.39566929487096214</v>
      </c>
      <c r="D9" s="2">
        <f t="shared" si="3"/>
        <v>0.503562190579071</v>
      </c>
      <c r="E9" s="2">
        <f t="shared" si="3"/>
        <v>0.585804732334316</v>
      </c>
      <c r="F9" s="2">
        <f t="shared" si="3"/>
        <v>0.6682947909354604</v>
      </c>
      <c r="G9" s="2">
        <f t="shared" si="3"/>
        <v>0.7166108018046863</v>
      </c>
      <c r="H9" s="2">
        <f t="shared" si="3"/>
        <v>0.7649544037945983</v>
      </c>
      <c r="I9" s="2">
        <f aca="true" t="shared" si="4" ref="I9:K10">vpkt*I7/(4*PI()*kwert*maech)</f>
        <v>0.7992663018204033</v>
      </c>
      <c r="J9" s="2">
        <f t="shared" si="4"/>
        <v>0.84763751090246</v>
      </c>
      <c r="K9" s="2">
        <f t="shared" si="4"/>
        <v>0.8819632160693266</v>
      </c>
    </row>
    <row r="10" spans="1:11" ht="13.5" thickBot="1">
      <c r="A10" s="1" t="s">
        <v>14</v>
      </c>
      <c r="B10" s="2">
        <f>vpkt*B8/(4*PI()*kwert*maech)</f>
        <v>0.3104570411605341</v>
      </c>
      <c r="C10" s="2">
        <f t="shared" si="3"/>
        <v>0.3931953912177784</v>
      </c>
      <c r="D10" s="2">
        <f t="shared" si="3"/>
        <v>0.5025695406830751</v>
      </c>
      <c r="E10" s="2">
        <f t="shared" si="3"/>
        <v>0.5853078907403194</v>
      </c>
      <c r="F10" s="2">
        <f t="shared" si="3"/>
        <v>0.6680462407975638</v>
      </c>
      <c r="G10" s="2">
        <f t="shared" si="3"/>
        <v>0.7164450729525919</v>
      </c>
      <c r="H10" s="2">
        <f t="shared" si="3"/>
        <v>0.7648439051076199</v>
      </c>
      <c r="I10" s="2">
        <f t="shared" si="4"/>
        <v>0.7991834230098361</v>
      </c>
      <c r="J10" s="2">
        <f t="shared" si="4"/>
        <v>0.8475822551648642</v>
      </c>
      <c r="K10" s="2">
        <f t="shared" si="4"/>
        <v>0.8819217730670806</v>
      </c>
    </row>
    <row r="11" spans="1:11" ht="12.75">
      <c r="A11" s="3" t="s">
        <v>15</v>
      </c>
      <c r="B11" s="4">
        <f>(rad1^2*zeitk)/(4*B5*60)</f>
        <v>0.010416666666666666</v>
      </c>
      <c r="C11" s="4">
        <f aca="true" t="shared" si="5" ref="C11:K11">(rad1^2*zeitk)/(4*C5*60)</f>
        <v>0.005208333333333333</v>
      </c>
      <c r="D11" s="4">
        <f t="shared" si="5"/>
        <v>0.0020833333333333333</v>
      </c>
      <c r="E11" s="4">
        <f t="shared" si="5"/>
        <v>0.0010416666666666667</v>
      </c>
      <c r="F11" s="4">
        <f t="shared" si="5"/>
        <v>0.0005208333333333333</v>
      </c>
      <c r="G11" s="4">
        <f t="shared" si="5"/>
        <v>0.00034722222222222224</v>
      </c>
      <c r="H11" s="4">
        <f t="shared" si="5"/>
        <v>0.0002314814814814815</v>
      </c>
      <c r="I11" s="4">
        <f t="shared" si="5"/>
        <v>0.00017361111111111112</v>
      </c>
      <c r="J11" s="4">
        <f t="shared" si="5"/>
        <v>0.00011574074074074075</v>
      </c>
      <c r="K11" s="4">
        <f t="shared" si="5"/>
        <v>8.680555555555556E-05</v>
      </c>
    </row>
    <row r="12" spans="1:11" ht="12.75">
      <c r="A12" s="1" t="s">
        <v>11</v>
      </c>
      <c r="B12" s="2">
        <f>-LN(1.781*B11)+B11-B11^2/(2*FACT(2))+B11^3/(3*FACT(3))-B11^4/(4*FACT(4))+B11^5/(5*FACT(5))-B11^6/(6*FACT(6))</f>
        <v>3.9975627897617985</v>
      </c>
      <c r="C12" s="2">
        <f aca="true" t="shared" si="6" ref="C12:K12">-LN(1.781*C11)+C11-C11^2/(2*FACT(2))+C11^3/(3*FACT(3))-C11^4/(4*FACT(4))+C11^5/(5*FACT(5))-C11^6/(6*FACT(6))</f>
        <v>4.685521927211075</v>
      </c>
      <c r="D12" s="2">
        <f t="shared" si="6"/>
        <v>5.5986933483604515</v>
      </c>
      <c r="E12" s="2">
        <f t="shared" si="6"/>
        <v>6.2907996756164435</v>
      </c>
      <c r="F12" s="2">
        <f t="shared" si="6"/>
        <v>6.983426226238644</v>
      </c>
      <c r="G12" s="2">
        <f t="shared" si="6"/>
        <v>7.388717760906197</v>
      </c>
      <c r="H12" s="2">
        <f t="shared" si="6"/>
        <v>7.794067145016883</v>
      </c>
      <c r="I12" s="2">
        <f t="shared" si="6"/>
        <v>8.08169135295861</v>
      </c>
      <c r="J12" s="2">
        <f t="shared" si="6"/>
        <v>8.487098594882424</v>
      </c>
      <c r="K12" s="2">
        <f t="shared" si="6"/>
        <v>8.774751733614147</v>
      </c>
    </row>
    <row r="13" spans="1:11" ht="12.75">
      <c r="A13" s="1" t="s">
        <v>12</v>
      </c>
      <c r="B13" s="2">
        <f>-LN(1.781*B11)</f>
        <v>3.987173187160312</v>
      </c>
      <c r="C13" s="2">
        <f aca="true" t="shared" si="7" ref="C13:K13">-LN(1.781*C11)</f>
        <v>4.680320367720257</v>
      </c>
      <c r="D13" s="2">
        <f t="shared" si="7"/>
        <v>5.596611099594412</v>
      </c>
      <c r="E13" s="2">
        <f t="shared" si="7"/>
        <v>6.2897582801543575</v>
      </c>
      <c r="F13" s="2">
        <f t="shared" si="7"/>
        <v>6.982905460714303</v>
      </c>
      <c r="G13" s="2">
        <f t="shared" si="7"/>
        <v>7.3883705688224675</v>
      </c>
      <c r="H13" s="2">
        <f t="shared" si="7"/>
        <v>7.793835676930631</v>
      </c>
      <c r="I13" s="2">
        <f t="shared" si="7"/>
        <v>8.081517749382412</v>
      </c>
      <c r="J13" s="2">
        <f t="shared" si="7"/>
        <v>8.486982857490577</v>
      </c>
      <c r="K13" s="2">
        <f t="shared" si="7"/>
        <v>8.774664929942357</v>
      </c>
    </row>
    <row r="14" spans="1:11" ht="12.75">
      <c r="A14" s="1" t="s">
        <v>16</v>
      </c>
      <c r="B14" s="2">
        <f aca="true" t="shared" si="8" ref="B14:H15">vpkt*B12/(4*PI()*kwert*maech)</f>
        <v>0.477173908733113</v>
      </c>
      <c r="C14" s="2">
        <f t="shared" si="8"/>
        <v>0.5592929817608298</v>
      </c>
      <c r="D14" s="2">
        <f t="shared" si="8"/>
        <v>0.6682947909354604</v>
      </c>
      <c r="E14" s="2">
        <f t="shared" si="8"/>
        <v>0.7509088982814365</v>
      </c>
      <c r="F14" s="2">
        <f t="shared" si="8"/>
        <v>0.8335851027175956</v>
      </c>
      <c r="G14" s="2">
        <f t="shared" si="8"/>
        <v>0.8819632160693266</v>
      </c>
      <c r="H14" s="2">
        <f t="shared" si="8"/>
        <v>0.9303482346896798</v>
      </c>
      <c r="I14" s="2">
        <f aca="true" t="shared" si="9" ref="I14:K15">vpkt*I12/(4*PI()*kwert*maech)</f>
        <v>0.9646808455247925</v>
      </c>
      <c r="J14" s="2">
        <f t="shared" si="9"/>
        <v>1.0130727704128626</v>
      </c>
      <c r="K14" s="2">
        <f t="shared" si="9"/>
        <v>1.047408834606652</v>
      </c>
    </row>
    <row r="15" spans="1:11" ht="13.5" thickBot="1">
      <c r="A15" s="1" t="s">
        <v>14</v>
      </c>
      <c r="B15" s="2">
        <f t="shared" si="8"/>
        <v>0.47593374127502275</v>
      </c>
      <c r="C15" s="2">
        <f t="shared" si="8"/>
        <v>0.558672091332267</v>
      </c>
      <c r="D15" s="2">
        <f t="shared" si="8"/>
        <v>0.6680462407975638</v>
      </c>
      <c r="E15" s="2">
        <f t="shared" si="8"/>
        <v>0.7507845908548081</v>
      </c>
      <c r="F15" s="2">
        <f t="shared" si="8"/>
        <v>0.8335229409120525</v>
      </c>
      <c r="G15" s="2">
        <f t="shared" si="8"/>
        <v>0.8819217730670806</v>
      </c>
      <c r="H15" s="2">
        <f t="shared" si="8"/>
        <v>0.9303206052221086</v>
      </c>
      <c r="I15" s="2">
        <f t="shared" si="9"/>
        <v>0.9646601231243248</v>
      </c>
      <c r="J15" s="2">
        <f t="shared" si="9"/>
        <v>1.013058955279353</v>
      </c>
      <c r="K15" s="2">
        <f t="shared" si="9"/>
        <v>1.047398473181569</v>
      </c>
    </row>
    <row r="16" spans="1:11" ht="12.75">
      <c r="A16" s="3" t="s">
        <v>17</v>
      </c>
      <c r="B16" s="4">
        <f>(rad3^2*zeitk)/(4*B5*60)</f>
        <v>0.16666666666666666</v>
      </c>
      <c r="C16" s="4">
        <f aca="true" t="shared" si="10" ref="C16:K16">(rad3^2*zeitk)/(4*C5*60)</f>
        <v>0.08333333333333333</v>
      </c>
      <c r="D16" s="4">
        <f t="shared" si="10"/>
        <v>0.03333333333333333</v>
      </c>
      <c r="E16" s="4">
        <f t="shared" si="10"/>
        <v>0.016666666666666666</v>
      </c>
      <c r="F16" s="4">
        <f t="shared" si="10"/>
        <v>0.008333333333333333</v>
      </c>
      <c r="G16" s="4">
        <f t="shared" si="10"/>
        <v>0.005555555555555556</v>
      </c>
      <c r="H16" s="4">
        <f t="shared" si="10"/>
        <v>0.003703703703703704</v>
      </c>
      <c r="I16" s="4">
        <f t="shared" si="10"/>
        <v>0.002777777777777778</v>
      </c>
      <c r="J16" s="4">
        <f t="shared" si="10"/>
        <v>0.001851851851851852</v>
      </c>
      <c r="K16" s="4">
        <f t="shared" si="10"/>
        <v>0.001388888888888889</v>
      </c>
    </row>
    <row r="17" spans="1:11" ht="12.75">
      <c r="A17" s="1" t="s">
        <v>11</v>
      </c>
      <c r="B17" s="2">
        <f>-LN(1.781*B16)+B16-B16^2/(2*FACT(2))+B16^3/(3*FACT(3))-B16^4/(4*FACT(4))+B16^5/(5*FACT(5))-B16^6/(6*FACT(6))+B16^7/(7*FACT(7))-B16^8/(8*FACT(8))+B16^9/(9*FACT(9))-B16^10/(10*FACT(10))+B16^11/(11*FACT(11))</f>
        <v>1.3745560607100948</v>
      </c>
      <c r="C17" s="2">
        <f>-LN(1.781*C16)+C16-C16^2/(2*FACT(2))+C16^3/(3*FACT(3))-C16^4/(4*FACT(4))+C16^5/(5*FACT(5))-C16^6/(6*FACT(6))+C16^7/(7*FACT(7))-C16^8/(8*FACT(8))+C16^9/(9*FACT(9))-C16^10/(10*FACT(10))+C16^11/(11*FACT(11))</f>
        <v>1.9893605221827153</v>
      </c>
      <c r="D17" s="2">
        <f aca="true" t="shared" si="11" ref="D17:K17">-LN(1.781*D16)+D16-D16^2/(2*FACT(2))+D16^3/(3*FACT(3))-D16^4/(4*FACT(4))+D16^5/(5*FACT(5))-D16^6/(6*FACT(6))+D16^7/(7*FACT(7))-D16^8/(8*FACT(8))+D16^9/(9*FACT(9))</f>
        <v>2.8570799777315434</v>
      </c>
      <c r="E17" s="2">
        <f t="shared" si="11"/>
        <v>3.533767036536828</v>
      </c>
      <c r="F17" s="2">
        <f t="shared" si="11"/>
        <v>4.218632742796782</v>
      </c>
      <c r="G17" s="2">
        <f t="shared" si="11"/>
        <v>4.621329695604932</v>
      </c>
      <c r="H17" s="2">
        <f t="shared" si="11"/>
        <v>5.024947231859828</v>
      </c>
      <c r="I17" s="2">
        <f t="shared" si="11"/>
        <v>5.311704877098192</v>
      </c>
      <c r="J17" s="2">
        <f t="shared" si="11"/>
        <v>5.716245130116519</v>
      </c>
      <c r="K17" s="2">
        <f t="shared" si="11"/>
        <v>6.003464614487184</v>
      </c>
    </row>
    <row r="18" spans="1:11" ht="12.75">
      <c r="A18" s="1" t="s">
        <v>12</v>
      </c>
      <c r="B18" s="2">
        <f>-LN(1.781*B16)</f>
        <v>1.2145844649205306</v>
      </c>
      <c r="C18" s="2">
        <f aca="true" t="shared" si="12" ref="C18:K18">-LN(1.781*C16)</f>
        <v>1.9077316454804758</v>
      </c>
      <c r="D18" s="2">
        <f t="shared" si="12"/>
        <v>2.824022377354631</v>
      </c>
      <c r="E18" s="2">
        <f t="shared" si="12"/>
        <v>3.5171695579145763</v>
      </c>
      <c r="F18" s="2">
        <f t="shared" si="12"/>
        <v>4.210316738474521</v>
      </c>
      <c r="G18" s="2">
        <f t="shared" si="12"/>
        <v>4.615781846582686</v>
      </c>
      <c r="H18" s="2">
        <f t="shared" si="12"/>
        <v>5.0212469546908505</v>
      </c>
      <c r="I18" s="2">
        <f t="shared" si="12"/>
        <v>5.308929027142631</v>
      </c>
      <c r="J18" s="2">
        <f t="shared" si="12"/>
        <v>5.714394135250796</v>
      </c>
      <c r="K18" s="2">
        <f t="shared" si="12"/>
        <v>6.002076207702577</v>
      </c>
    </row>
    <row r="19" spans="1:11" ht="12.75">
      <c r="A19" s="1" t="s">
        <v>18</v>
      </c>
      <c r="B19" s="2">
        <f aca="true" t="shared" si="13" ref="B19:H20">vpkt*B17/(4*PI()*kwert*maech)</f>
        <v>0.16407554371420122</v>
      </c>
      <c r="C19" s="2">
        <f t="shared" si="13"/>
        <v>0.23746242052293992</v>
      </c>
      <c r="D19" s="2">
        <f t="shared" si="13"/>
        <v>0.34103880094864303</v>
      </c>
      <c r="E19" s="2">
        <f t="shared" si="13"/>
        <v>0.4218123687000258</v>
      </c>
      <c r="F19" s="2">
        <f t="shared" si="13"/>
        <v>0.503562190579071</v>
      </c>
      <c r="G19" s="2">
        <f t="shared" si="13"/>
        <v>0.5516305985346667</v>
      </c>
      <c r="H19" s="2">
        <f t="shared" si="13"/>
        <v>0.599808893044821</v>
      </c>
      <c r="I19" s="2">
        <f aca="true" t="shared" si="14" ref="I19:K20">vpkt*I17/(4*PI()*kwert*maech)</f>
        <v>0.6340380655766292</v>
      </c>
      <c r="J19" s="2">
        <f t="shared" si="14"/>
        <v>0.6823265012872638</v>
      </c>
      <c r="K19" s="2">
        <f t="shared" si="14"/>
        <v>0.7166108018046863</v>
      </c>
    </row>
    <row r="20" spans="1:11" ht="13.5" thickBot="1">
      <c r="A20" s="1" t="s">
        <v>14</v>
      </c>
      <c r="B20" s="2">
        <f t="shared" si="13"/>
        <v>0.14498034104604537</v>
      </c>
      <c r="C20" s="2">
        <f t="shared" si="13"/>
        <v>0.2277186911032897</v>
      </c>
      <c r="D20" s="2">
        <f t="shared" si="13"/>
        <v>0.33709284056858646</v>
      </c>
      <c r="E20" s="2">
        <f t="shared" si="13"/>
        <v>0.41983119062583074</v>
      </c>
      <c r="F20" s="2">
        <f t="shared" si="13"/>
        <v>0.5025695406830751</v>
      </c>
      <c r="G20" s="2">
        <f t="shared" si="13"/>
        <v>0.5509683728381032</v>
      </c>
      <c r="H20" s="2">
        <f t="shared" si="13"/>
        <v>0.5993672049931312</v>
      </c>
      <c r="I20" s="2">
        <f t="shared" si="14"/>
        <v>0.6337067228953475</v>
      </c>
      <c r="J20" s="2">
        <f t="shared" si="14"/>
        <v>0.6821055550503755</v>
      </c>
      <c r="K20" s="2">
        <f t="shared" si="14"/>
        <v>0.7164450729525919</v>
      </c>
    </row>
    <row r="21" spans="1:11" ht="12.75">
      <c r="A21" s="3" t="s">
        <v>19</v>
      </c>
      <c r="B21" s="4">
        <f>(rad4^2*zeitk)/(4*B5*60)</f>
        <v>1.0416666666666667</v>
      </c>
      <c r="C21" s="4">
        <f aca="true" t="shared" si="15" ref="C21:K21">(rad4^2*zeitk)/(4*C5*60)</f>
        <v>0.5208333333333334</v>
      </c>
      <c r="D21" s="4">
        <f t="shared" si="15"/>
        <v>0.20833333333333334</v>
      </c>
      <c r="E21" s="4">
        <f t="shared" si="15"/>
        <v>0.10416666666666667</v>
      </c>
      <c r="F21" s="4">
        <f t="shared" si="15"/>
        <v>0.052083333333333336</v>
      </c>
      <c r="G21" s="4">
        <f t="shared" si="15"/>
        <v>0.034722222222222224</v>
      </c>
      <c r="H21" s="4">
        <f t="shared" si="15"/>
        <v>0.023148148148148147</v>
      </c>
      <c r="I21" s="4">
        <f t="shared" si="15"/>
        <v>0.017361111111111112</v>
      </c>
      <c r="J21" s="4">
        <f t="shared" si="15"/>
        <v>0.011574074074074073</v>
      </c>
      <c r="K21" s="4">
        <f t="shared" si="15"/>
        <v>0.008680555555555556</v>
      </c>
    </row>
    <row r="22" spans="1:11" ht="12.75">
      <c r="A22" s="1" t="s">
        <v>11</v>
      </c>
      <c r="B22" s="2">
        <f>-LN(1.781*B21)+B21-B21^2/(2*FACT(2))+B21^3/(3*FACT(3))-B21^4/(4*FACT(4))+B21^5/(5*FACT(5))-B21^6/(6*FACT(6))+B21^7/(7*FACT(7))-B21^8/(8*FACT(8))+B21^9/(9*FACT(9))-B21^10/(10*FACT(10))+B21^11/(11*FACT(11))-B21^12/(12*FACT(12))+B21^13/(13*FACT(13))-B21^14/(14*FACT(14))+B21^15/(15*FACT(15))</f>
        <v>0.20471350318022158</v>
      </c>
      <c r="C22" s="2">
        <f aca="true" t="shared" si="16" ref="C22:K22">-LN(1.781*C21)+C21-C21^2/(2*FACT(2))+C21^3/(3*FACT(3))-C21^4/(4*FACT(4))+C21^5/(5*FACT(5))-C21^6/(6*FACT(6))+C21^7/(7*FACT(7))-C21^8/(8*FACT(8))+C21^9/(9*FACT(9))-C21^10/(10*FACT(10))+C21^11/(11*FACT(11))-C21^12/(12*FACT(12))+C21^13/(13*FACT(13))-C21^14/(14*FACT(14))+C21^15/(15*FACT(15))</f>
        <v>0.5353088602123657</v>
      </c>
      <c r="D22" s="2">
        <f t="shared" si="16"/>
        <v>1.1894069121751218</v>
      </c>
      <c r="E22" s="2">
        <f t="shared" si="16"/>
        <v>1.7861036743079834</v>
      </c>
      <c r="F22" s="2">
        <f t="shared" si="16"/>
        <v>2.4291482128102078</v>
      </c>
      <c r="G22" s="2">
        <f t="shared" si="16"/>
        <v>2.817623507500545</v>
      </c>
      <c r="H22" s="2">
        <f t="shared" si="16"/>
        <v>3.211680366010701</v>
      </c>
      <c r="I22" s="2">
        <f t="shared" si="16"/>
        <v>3.493633612227029</v>
      </c>
      <c r="J22" s="2">
        <f t="shared" si="16"/>
        <v>3.8933533417286204</v>
      </c>
      <c r="K22" s="2">
        <f t="shared" si="16"/>
        <v>4.1781564977783265</v>
      </c>
    </row>
    <row r="23" spans="1:11" ht="12.75">
      <c r="A23" s="1" t="s">
        <v>12</v>
      </c>
      <c r="B23" s="2">
        <f>-LN(1.781*B21)</f>
        <v>-0.6179969988277797</v>
      </c>
      <c r="C23" s="2">
        <f aca="true" t="shared" si="17" ref="C23:K23">-LN(1.781*C21)</f>
        <v>0.07515018173216557</v>
      </c>
      <c r="D23" s="2">
        <f t="shared" si="17"/>
        <v>0.9914409136063207</v>
      </c>
      <c r="E23" s="2">
        <f t="shared" si="17"/>
        <v>1.6845880941662659</v>
      </c>
      <c r="F23" s="2">
        <f t="shared" si="17"/>
        <v>2.3777352747262115</v>
      </c>
      <c r="G23" s="2">
        <f t="shared" si="17"/>
        <v>2.7832003828343757</v>
      </c>
      <c r="H23" s="2">
        <f t="shared" si="17"/>
        <v>3.1886654909425403</v>
      </c>
      <c r="I23" s="2">
        <f t="shared" si="17"/>
        <v>3.476347563394321</v>
      </c>
      <c r="J23" s="2">
        <f t="shared" si="17"/>
        <v>3.8818126715024857</v>
      </c>
      <c r="K23" s="2">
        <f t="shared" si="17"/>
        <v>4.1694947439542664</v>
      </c>
    </row>
    <row r="24" spans="1:11" ht="12.75">
      <c r="A24" s="1" t="s">
        <v>20</v>
      </c>
      <c r="B24" s="2">
        <f aca="true" t="shared" si="18" ref="B24:H25">vpkt*B22/(4*PI()*kwert*maech)</f>
        <v>0.024435874461593024</v>
      </c>
      <c r="C24" s="2">
        <f t="shared" si="18"/>
        <v>0.0638977883877648</v>
      </c>
      <c r="D24" s="2">
        <f t="shared" si="18"/>
        <v>0.14197499206525385</v>
      </c>
      <c r="E24" s="2">
        <f t="shared" si="18"/>
        <v>0.21320042148053417</v>
      </c>
      <c r="F24" s="2">
        <f t="shared" si="18"/>
        <v>0.2899582091786909</v>
      </c>
      <c r="G24" s="2">
        <f t="shared" si="18"/>
        <v>0.3363290317429768</v>
      </c>
      <c r="H24" s="2">
        <f t="shared" si="18"/>
        <v>0.383366104411343</v>
      </c>
      <c r="I24" s="2">
        <f aca="true" t="shared" si="19" ref="I24:K25">vpkt*I22/(4*PI()*kwert*maech)</f>
        <v>0.41702179405344414</v>
      </c>
      <c r="J24" s="2">
        <f t="shared" si="19"/>
        <v>0.4647348221545943</v>
      </c>
      <c r="K24" s="2">
        <f t="shared" si="19"/>
        <v>0.49873069472470666</v>
      </c>
    </row>
    <row r="25" spans="1:11" ht="12.75">
      <c r="A25" s="1" t="s">
        <v>14</v>
      </c>
      <c r="B25" s="2">
        <f t="shared" si="18"/>
        <v>-0.07376795788454804</v>
      </c>
      <c r="C25" s="2">
        <f t="shared" si="18"/>
        <v>0.008970392172696302</v>
      </c>
      <c r="D25" s="2">
        <f t="shared" si="18"/>
        <v>0.118344541637993</v>
      </c>
      <c r="E25" s="2">
        <f t="shared" si="18"/>
        <v>0.20108289169523733</v>
      </c>
      <c r="F25" s="2">
        <f t="shared" si="18"/>
        <v>0.28382124175248175</v>
      </c>
      <c r="G25" s="2">
        <f t="shared" si="18"/>
        <v>0.33222007390750974</v>
      </c>
      <c r="H25" s="2">
        <f t="shared" si="18"/>
        <v>0.38061890606253784</v>
      </c>
      <c r="I25" s="2">
        <f t="shared" si="19"/>
        <v>0.41495842396475413</v>
      </c>
      <c r="J25" s="2">
        <f t="shared" si="19"/>
        <v>0.4633572561197822</v>
      </c>
      <c r="K25" s="2">
        <f t="shared" si="19"/>
        <v>0.49769677402199847</v>
      </c>
    </row>
  </sheetData>
  <printOptions/>
  <pageMargins left="0.75" right="0.75" top="1" bottom="1" header="0.4921259845" footer="0.4921259845"/>
  <pageSetup orientation="portrait" paperSize="9" r:id="rId2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F1">
      <selection activeCell="A1" sqref="A1:K21"/>
    </sheetView>
  </sheetViews>
  <sheetFormatPr defaultColWidth="11.421875" defaultRowHeight="12.75"/>
  <cols>
    <col min="1" max="1" width="12.7109375" style="0" customWidth="1"/>
    <col min="2" max="3" width="8.57421875" style="0" customWidth="1"/>
    <col min="4" max="4" width="8.8515625" style="0" customWidth="1"/>
    <col min="5" max="5" width="7.0039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140625" style="0" customWidth="1"/>
    <col min="10" max="10" width="7.00390625" style="0" customWidth="1"/>
    <col min="11" max="11" width="6.421875" style="0" customWidth="1"/>
    <col min="13" max="16" width="6.57421875" style="6" customWidth="1"/>
  </cols>
  <sheetData>
    <row r="1" spans="1:16" ht="13.5" thickBot="1">
      <c r="A1" s="1" t="s">
        <v>9</v>
      </c>
      <c r="B1" s="1">
        <v>1</v>
      </c>
      <c r="C1" s="1">
        <v>2</v>
      </c>
      <c r="D1" s="1">
        <v>5</v>
      </c>
      <c r="E1" s="1">
        <v>10</v>
      </c>
      <c r="F1" s="1">
        <v>20</v>
      </c>
      <c r="G1" s="1">
        <v>30</v>
      </c>
      <c r="H1">
        <v>45</v>
      </c>
      <c r="I1">
        <v>60</v>
      </c>
      <c r="J1">
        <v>90</v>
      </c>
      <c r="K1">
        <v>120</v>
      </c>
      <c r="L1" t="s">
        <v>21</v>
      </c>
      <c r="M1" s="7">
        <v>5</v>
      </c>
      <c r="N1" s="7">
        <v>10</v>
      </c>
      <c r="O1" s="7">
        <v>20</v>
      </c>
      <c r="P1" s="7">
        <v>50</v>
      </c>
    </row>
    <row r="2" spans="1:16" ht="12.75">
      <c r="A2" s="3" t="s">
        <v>15</v>
      </c>
      <c r="B2" s="4">
        <f>(rad1^2*zeitk)/(4*B1*60)</f>
        <v>0.010416666666666666</v>
      </c>
      <c r="C2" s="4">
        <f aca="true" t="shared" si="0" ref="C2:K2">(rad1^2*zeitk)/(4*C1*60)</f>
        <v>0.005208333333333333</v>
      </c>
      <c r="D2" s="4">
        <f t="shared" si="0"/>
        <v>0.0020833333333333333</v>
      </c>
      <c r="E2" s="4">
        <f t="shared" si="0"/>
        <v>0.0010416666666666667</v>
      </c>
      <c r="F2" s="4">
        <f t="shared" si="0"/>
        <v>0.0005208333333333333</v>
      </c>
      <c r="G2" s="4">
        <f t="shared" si="0"/>
        <v>0.00034722222222222224</v>
      </c>
      <c r="H2" s="4">
        <f t="shared" si="0"/>
        <v>0.0002314814814814815</v>
      </c>
      <c r="I2" s="4">
        <f t="shared" si="0"/>
        <v>0.00017361111111111112</v>
      </c>
      <c r="J2" s="4">
        <f t="shared" si="0"/>
        <v>0.00011574074074074075</v>
      </c>
      <c r="K2" s="4">
        <f t="shared" si="0"/>
        <v>8.680555555555556E-05</v>
      </c>
      <c r="L2" t="s">
        <v>22</v>
      </c>
      <c r="M2" s="6">
        <f>16-B5</f>
        <v>15.52282609126691</v>
      </c>
      <c r="N2" s="6">
        <f>16-B10</f>
        <v>15.684620699159236</v>
      </c>
      <c r="O2" s="6">
        <f>16-B15</f>
        <v>15.835924456285799</v>
      </c>
      <c r="P2" s="6">
        <f>16-B20</f>
        <v>15.975564125538408</v>
      </c>
    </row>
    <row r="3" spans="1:16" ht="12.75">
      <c r="A3" s="1" t="s">
        <v>11</v>
      </c>
      <c r="B3" s="2">
        <f>-LN(1.781*B2)+B2-B2^2/(2*FACT(2))+B2^3/(3*FACT(3))-B2^4/(4*FACT(4))</f>
        <v>3.9975627897615946</v>
      </c>
      <c r="C3" s="2">
        <f aca="true" t="shared" si="1" ref="C3:K3">-LN(1.781*C2)+C2-C2^2/(2*FACT(2))+C2^3/(3*FACT(3))-C2^4/(4*FACT(4))</f>
        <v>4.685521927211068</v>
      </c>
      <c r="D3" s="2">
        <f t="shared" si="1"/>
        <v>5.5986933483604515</v>
      </c>
      <c r="E3" s="2">
        <f t="shared" si="1"/>
        <v>6.2907996756164435</v>
      </c>
      <c r="F3" s="2">
        <f t="shared" si="1"/>
        <v>6.983426226238644</v>
      </c>
      <c r="G3" s="2">
        <f t="shared" si="1"/>
        <v>7.388717760906197</v>
      </c>
      <c r="H3" s="2">
        <f t="shared" si="1"/>
        <v>7.794067145016883</v>
      </c>
      <c r="I3" s="2">
        <f t="shared" si="1"/>
        <v>8.08169135295861</v>
      </c>
      <c r="J3" s="2">
        <f t="shared" si="1"/>
        <v>8.487098594882424</v>
      </c>
      <c r="K3" s="2">
        <f t="shared" si="1"/>
        <v>8.774751733614147</v>
      </c>
      <c r="L3" t="s">
        <v>23</v>
      </c>
      <c r="M3" s="6">
        <f>16-C5</f>
        <v>15.440707018239172</v>
      </c>
      <c r="N3" s="6">
        <f>16-C10</f>
        <v>15.604330705129817</v>
      </c>
      <c r="O3" s="6">
        <f>16-C15</f>
        <v>15.76253757947706</v>
      </c>
      <c r="P3" s="6">
        <f>16-C20</f>
        <v>15.936102211612235</v>
      </c>
    </row>
    <row r="4" spans="1:16" ht="12.75">
      <c r="A4" s="1" t="s">
        <v>12</v>
      </c>
      <c r="B4" s="2">
        <f>-LN(1.781*B2)</f>
        <v>3.987173187160312</v>
      </c>
      <c r="C4" s="2">
        <f aca="true" t="shared" si="2" ref="C4:K4">-LN(1.781*C2)</f>
        <v>4.680320367720257</v>
      </c>
      <c r="D4" s="2">
        <f t="shared" si="2"/>
        <v>5.596611099594412</v>
      </c>
      <c r="E4" s="2">
        <f t="shared" si="2"/>
        <v>6.2897582801543575</v>
      </c>
      <c r="F4" s="2">
        <f t="shared" si="2"/>
        <v>6.982905460714303</v>
      </c>
      <c r="G4" s="2">
        <f t="shared" si="2"/>
        <v>7.3883705688224675</v>
      </c>
      <c r="H4" s="2">
        <f t="shared" si="2"/>
        <v>7.793835676930631</v>
      </c>
      <c r="I4" s="2">
        <f t="shared" si="2"/>
        <v>8.081517749382412</v>
      </c>
      <c r="J4" s="2">
        <f t="shared" si="2"/>
        <v>8.486982857490577</v>
      </c>
      <c r="K4" s="2">
        <f t="shared" si="2"/>
        <v>8.774664929942357</v>
      </c>
      <c r="L4" t="s">
        <v>24</v>
      </c>
      <c r="M4" s="6">
        <f>16-D5</f>
        <v>15.33170520906454</v>
      </c>
      <c r="N4" s="6">
        <f>16-D10</f>
        <v>15.496437809420938</v>
      </c>
      <c r="O4" s="6">
        <f>16-D15</f>
        <v>15.658961199051356</v>
      </c>
      <c r="P4" s="6">
        <f>16-D20</f>
        <v>15.858025007934746</v>
      </c>
    </row>
    <row r="5" spans="1:16" ht="12.75">
      <c r="A5" s="1" t="s">
        <v>16</v>
      </c>
      <c r="B5" s="2">
        <f aca="true" t="shared" si="3" ref="B5:K6">vpkt*B3/(4*PI()*kwert*maech)</f>
        <v>0.4771739087330887</v>
      </c>
      <c r="C5" s="2">
        <f t="shared" si="3"/>
        <v>0.559292981760829</v>
      </c>
      <c r="D5" s="2">
        <f t="shared" si="3"/>
        <v>0.6682947909354604</v>
      </c>
      <c r="E5" s="2">
        <f t="shared" si="3"/>
        <v>0.7509088982814365</v>
      </c>
      <c r="F5" s="2">
        <f t="shared" si="3"/>
        <v>0.8335851027175956</v>
      </c>
      <c r="G5" s="2">
        <f t="shared" si="3"/>
        <v>0.8819632160693266</v>
      </c>
      <c r="H5" s="2">
        <f t="shared" si="3"/>
        <v>0.9303482346896798</v>
      </c>
      <c r="I5" s="2">
        <f t="shared" si="3"/>
        <v>0.9646808455247925</v>
      </c>
      <c r="J5" s="2">
        <f t="shared" si="3"/>
        <v>1.0130727704128626</v>
      </c>
      <c r="K5" s="2">
        <f t="shared" si="3"/>
        <v>1.047408834606652</v>
      </c>
      <c r="L5" t="s">
        <v>25</v>
      </c>
      <c r="M5" s="6">
        <f>16-E5</f>
        <v>15.249091101718564</v>
      </c>
      <c r="N5" s="6">
        <f>16-E10</f>
        <v>15.414195267665685</v>
      </c>
      <c r="O5" s="6">
        <f>16-E15</f>
        <v>15.578187631299974</v>
      </c>
      <c r="P5" s="6">
        <f>16-E20</f>
        <v>15.786799578519465</v>
      </c>
    </row>
    <row r="6" spans="1:16" ht="13.5" thickBot="1">
      <c r="A6" s="1" t="s">
        <v>14</v>
      </c>
      <c r="B6" s="2">
        <f t="shared" si="3"/>
        <v>0.47593374127502275</v>
      </c>
      <c r="C6" s="2">
        <f t="shared" si="3"/>
        <v>0.558672091332267</v>
      </c>
      <c r="D6" s="2">
        <f t="shared" si="3"/>
        <v>0.6680462407975638</v>
      </c>
      <c r="E6" s="2">
        <f t="shared" si="3"/>
        <v>0.7507845908548081</v>
      </c>
      <c r="F6" s="2">
        <f t="shared" si="3"/>
        <v>0.8335229409120525</v>
      </c>
      <c r="G6" s="2">
        <f t="shared" si="3"/>
        <v>0.8819217730670806</v>
      </c>
      <c r="H6" s="2">
        <f t="shared" si="3"/>
        <v>0.9303206052221086</v>
      </c>
      <c r="I6" s="2">
        <f t="shared" si="3"/>
        <v>0.9646601231243248</v>
      </c>
      <c r="J6" s="2">
        <f t="shared" si="3"/>
        <v>1.013058955279353</v>
      </c>
      <c r="K6" s="2">
        <f t="shared" si="3"/>
        <v>1.047398473181569</v>
      </c>
      <c r="L6" t="s">
        <v>26</v>
      </c>
      <c r="M6" s="6">
        <f>16-F5</f>
        <v>15.166414897282404</v>
      </c>
      <c r="N6" s="6">
        <f>16-F10</f>
        <v>15.33170520906454</v>
      </c>
      <c r="O6" s="6">
        <f>16-F15</f>
        <v>15.496437809420929</v>
      </c>
      <c r="P6" s="6">
        <f>16-F20</f>
        <v>15.71004179082131</v>
      </c>
    </row>
    <row r="7" spans="1:16" ht="12.75">
      <c r="A7" s="3" t="s">
        <v>10</v>
      </c>
      <c r="B7" s="4">
        <f>(rad^2*zeitk)/(4*B1*60)</f>
        <v>0.041666666666666664</v>
      </c>
      <c r="C7" s="4">
        <f aca="true" t="shared" si="4" ref="C7:K7">(rad^2*zeitk)/(4*C1*60)</f>
        <v>0.020833333333333332</v>
      </c>
      <c r="D7" s="4">
        <f t="shared" si="4"/>
        <v>0.008333333333333333</v>
      </c>
      <c r="E7" s="4">
        <f t="shared" si="4"/>
        <v>0.004166666666666667</v>
      </c>
      <c r="F7" s="4">
        <f t="shared" si="4"/>
        <v>0.0020833333333333333</v>
      </c>
      <c r="G7" s="4">
        <f t="shared" si="4"/>
        <v>0.001388888888888889</v>
      </c>
      <c r="H7" s="4">
        <f t="shared" si="4"/>
        <v>0.000925925925925926</v>
      </c>
      <c r="I7" s="4">
        <f t="shared" si="4"/>
        <v>0.0006944444444444445</v>
      </c>
      <c r="J7" s="4">
        <f t="shared" si="4"/>
        <v>0.000462962962962963</v>
      </c>
      <c r="K7" s="4">
        <f t="shared" si="4"/>
        <v>0.00034722222222222224</v>
      </c>
      <c r="L7" t="s">
        <v>27</v>
      </c>
      <c r="M7" s="6">
        <f>16-G5</f>
        <v>15.118036783930673</v>
      </c>
      <c r="N7" s="6">
        <f>16-G10</f>
        <v>15.283389198195314</v>
      </c>
      <c r="O7" s="6">
        <f>16-G15</f>
        <v>15.448369401465333</v>
      </c>
      <c r="P7" s="6">
        <f>16-G20</f>
        <v>15.663670968257023</v>
      </c>
    </row>
    <row r="8" spans="1:16" ht="12.75">
      <c r="A8" s="1" t="s">
        <v>11</v>
      </c>
      <c r="B8" s="2">
        <f>-LN(1.781*B7)+B7-B7^2/(2*FACT(2))+B7^3/(3*FACT(3))-B7^4/(4*FACT(4))</f>
        <v>2.642115452308345</v>
      </c>
      <c r="C8" s="2">
        <f aca="true" t="shared" si="5" ref="C8:K8">-LN(1.781*C7)+C7-C7^2/(2*FACT(2))+C7^3/(3*FACT(3))-C7^4/(4*FACT(4))</f>
        <v>3.3147513333739274</v>
      </c>
      <c r="D8" s="2">
        <f t="shared" si="5"/>
        <v>4.218632742796715</v>
      </c>
      <c r="E8" s="2">
        <f t="shared" si="5"/>
        <v>4.907626249438991</v>
      </c>
      <c r="F8" s="2">
        <f t="shared" si="5"/>
        <v>5.5986933483604515</v>
      </c>
      <c r="G8" s="2">
        <f t="shared" si="5"/>
        <v>6.003464614487184</v>
      </c>
      <c r="H8" s="2">
        <f t="shared" si="5"/>
        <v>6.408467027446055</v>
      </c>
      <c r="I8" s="2">
        <f t="shared" si="5"/>
        <v>6.695917712162298</v>
      </c>
      <c r="J8" s="2">
        <f t="shared" si="5"/>
        <v>7.101151405755485</v>
      </c>
      <c r="K8" s="2">
        <f t="shared" si="5"/>
        <v>7.388717760906197</v>
      </c>
      <c r="L8" t="s">
        <v>28</v>
      </c>
      <c r="M8" s="6">
        <f>16-H5</f>
        <v>15.06965176531032</v>
      </c>
      <c r="N8" s="6">
        <f>16-H10</f>
        <v>15.235045596205401</v>
      </c>
      <c r="O8" s="6">
        <f>16-H15</f>
        <v>15.400191106955178</v>
      </c>
      <c r="P8" s="6">
        <f>16-H20</f>
        <v>15.616633895588658</v>
      </c>
    </row>
    <row r="9" spans="1:16" ht="12.75">
      <c r="A9" s="1" t="s">
        <v>12</v>
      </c>
      <c r="B9" s="2">
        <f>-LN(1.781*B7)</f>
        <v>2.600878826040421</v>
      </c>
      <c r="C9" s="2">
        <f aca="true" t="shared" si="6" ref="C9:K9">-LN(1.781*C7)</f>
        <v>3.2940260066003666</v>
      </c>
      <c r="D9" s="2">
        <f t="shared" si="6"/>
        <v>4.210316738474521</v>
      </c>
      <c r="E9" s="2">
        <f t="shared" si="6"/>
        <v>4.903463919034467</v>
      </c>
      <c r="F9" s="2">
        <f t="shared" si="6"/>
        <v>5.596611099594412</v>
      </c>
      <c r="G9" s="2">
        <f t="shared" si="6"/>
        <v>6.002076207702577</v>
      </c>
      <c r="H9" s="2">
        <f t="shared" si="6"/>
        <v>6.40754131581074</v>
      </c>
      <c r="I9" s="2">
        <f t="shared" si="6"/>
        <v>6.695223388262522</v>
      </c>
      <c r="J9" s="2">
        <f t="shared" si="6"/>
        <v>7.100688496370686</v>
      </c>
      <c r="K9" s="2">
        <f t="shared" si="6"/>
        <v>7.3883705688224675</v>
      </c>
      <c r="L9" t="s">
        <v>29</v>
      </c>
      <c r="M9" s="6">
        <f>16-I5</f>
        <v>15.035319154475207</v>
      </c>
      <c r="N9" s="6">
        <f>16-I10</f>
        <v>15.200733698179597</v>
      </c>
      <c r="O9" s="6">
        <f>16-I15</f>
        <v>15.365961934423371</v>
      </c>
      <c r="P9" s="6">
        <f>16-I20</f>
        <v>15.582978205946556</v>
      </c>
    </row>
    <row r="10" spans="1:16" ht="12.75">
      <c r="A10" s="1" t="s">
        <v>13</v>
      </c>
      <c r="B10" s="2">
        <f aca="true" t="shared" si="7" ref="B10:K11">vpkt*B8/(4*PI()*kwert*maech)</f>
        <v>0.31537930084076393</v>
      </c>
      <c r="C10" s="2">
        <f t="shared" si="7"/>
        <v>0.39566929487018365</v>
      </c>
      <c r="D10" s="2">
        <f t="shared" si="7"/>
        <v>0.503562190579063</v>
      </c>
      <c r="E10" s="2">
        <f t="shared" si="7"/>
        <v>0.5858047323343157</v>
      </c>
      <c r="F10" s="2">
        <f t="shared" si="7"/>
        <v>0.6682947909354604</v>
      </c>
      <c r="G10" s="2">
        <f t="shared" si="7"/>
        <v>0.7166108018046863</v>
      </c>
      <c r="H10" s="2">
        <f t="shared" si="7"/>
        <v>0.7649544037945983</v>
      </c>
      <c r="I10" s="2">
        <f t="shared" si="7"/>
        <v>0.7992663018204033</v>
      </c>
      <c r="J10" s="2">
        <f t="shared" si="7"/>
        <v>0.84763751090246</v>
      </c>
      <c r="K10" s="2">
        <f t="shared" si="7"/>
        <v>0.8819632160693266</v>
      </c>
      <c r="L10" t="s">
        <v>30</v>
      </c>
      <c r="M10" s="6">
        <f>16-J5</f>
        <v>14.986927229587138</v>
      </c>
      <c r="N10" s="6">
        <f>16-J10</f>
        <v>15.15236248909754</v>
      </c>
      <c r="O10" s="6">
        <f>16-J15</f>
        <v>15.317673498712736</v>
      </c>
      <c r="P10" s="6">
        <f>16-J20</f>
        <v>15.535265177845405</v>
      </c>
    </row>
    <row r="11" spans="1:16" ht="13.5" thickBot="1">
      <c r="A11" s="1" t="s">
        <v>14</v>
      </c>
      <c r="B11" s="2">
        <f t="shared" si="7"/>
        <v>0.3104570411605341</v>
      </c>
      <c r="C11" s="2">
        <f t="shared" si="7"/>
        <v>0.3931953912177784</v>
      </c>
      <c r="D11" s="2">
        <f t="shared" si="7"/>
        <v>0.5025695406830751</v>
      </c>
      <c r="E11" s="2">
        <f t="shared" si="7"/>
        <v>0.5853078907403194</v>
      </c>
      <c r="F11" s="2">
        <f t="shared" si="7"/>
        <v>0.6680462407975638</v>
      </c>
      <c r="G11" s="2">
        <f t="shared" si="7"/>
        <v>0.7164450729525919</v>
      </c>
      <c r="H11" s="2">
        <f t="shared" si="7"/>
        <v>0.7648439051076199</v>
      </c>
      <c r="I11" s="2">
        <f t="shared" si="7"/>
        <v>0.7991834230098361</v>
      </c>
      <c r="J11" s="2">
        <f t="shared" si="7"/>
        <v>0.8475822551648642</v>
      </c>
      <c r="K11" s="2">
        <f t="shared" si="7"/>
        <v>0.8819217730670806</v>
      </c>
      <c r="L11" t="s">
        <v>31</v>
      </c>
      <c r="M11" s="6">
        <f>16-K5</f>
        <v>14.952591165393349</v>
      </c>
      <c r="N11" s="6">
        <f>16-K10</f>
        <v>15.118036783930673</v>
      </c>
      <c r="O11" s="6">
        <f>16-K15</f>
        <v>15.283389198195314</v>
      </c>
      <c r="P11" s="6">
        <f>16-K20</f>
        <v>15.501269305275294</v>
      </c>
    </row>
    <row r="12" spans="1:11" ht="12.75">
      <c r="A12" s="3" t="s">
        <v>17</v>
      </c>
      <c r="B12" s="4">
        <f>(rad3^2*zeitk)/(4*B1*60)</f>
        <v>0.16666666666666666</v>
      </c>
      <c r="C12" s="4">
        <f aca="true" t="shared" si="8" ref="C12:K12">(rad3^2*zeitk)/(4*C1*60)</f>
        <v>0.08333333333333333</v>
      </c>
      <c r="D12" s="4">
        <f t="shared" si="8"/>
        <v>0.03333333333333333</v>
      </c>
      <c r="E12" s="4">
        <f t="shared" si="8"/>
        <v>0.016666666666666666</v>
      </c>
      <c r="F12" s="4">
        <f t="shared" si="8"/>
        <v>0.008333333333333333</v>
      </c>
      <c r="G12" s="4">
        <f t="shared" si="8"/>
        <v>0.005555555555555556</v>
      </c>
      <c r="H12" s="4">
        <f t="shared" si="8"/>
        <v>0.003703703703703704</v>
      </c>
      <c r="I12" s="4">
        <f t="shared" si="8"/>
        <v>0.002777777777777778</v>
      </c>
      <c r="J12" s="4">
        <f t="shared" si="8"/>
        <v>0.001851851851851852</v>
      </c>
      <c r="K12" s="4">
        <f t="shared" si="8"/>
        <v>0.001388888888888889</v>
      </c>
    </row>
    <row r="13" spans="1:11" ht="12.75">
      <c r="A13" s="1" t="s">
        <v>11</v>
      </c>
      <c r="B13" s="2">
        <f>-LN(1.781*B12)+B12-B12^2/(2*FACT(2))+B12^3/(3*FACT(3))-B12^4/(4*FACT(4))+B12^5/(5*FACT(5))-B12^6/(6*FACT(6))+B12^7/(7*FACT(7))-B12^8/(8*FACT(8))+B12^9/(9*FACT(9))-B12^10/(10*FACT(10))+B12^11/(11*FACT(11))-B12^12/(12*FACT(12))+B12^13/(13*FACT(13))</f>
        <v>1.3745560607100948</v>
      </c>
      <c r="C13" s="2">
        <f>-LN(1.781*C12)+C12-C12^2/(2*FACT(2))+C12^3/(3*FACT(3))-C12^4/(4*FACT(4))+C12^5/(5*FACT(5))-C12^6/(6*FACT(6))+C12^7/(7*FACT(7))-C12^8/(8*FACT(8))+C12^9/(9*FACT(9))-C12^10/(10*FACT(10))+C12^11/(11*FACT(11))-C12^12/(12*FACT(12))+C12^13/(13*FACT(13))</f>
        <v>1.9893605221827153</v>
      </c>
      <c r="D13" s="2">
        <f>-LN(1.781*D12)+D12-D12^2/(2*FACT(2))+D12^3/(3*FACT(3))-D12^4/(4*FACT(4))+D12^5/(5*FACT(5))-D12^6/(6*FACT(6))+D12^7/(7*FACT(7))-D12^8/(8*FACT(8))+D12^9/(9*FACT(9))-D12^10/(10*FACT(10))+D12^11/(11*FACT(11))-D12^12/(12*FACT(12))+D12^13/(13*FACT(13))</f>
        <v>2.8570799777315434</v>
      </c>
      <c r="E13" s="2">
        <f aca="true" t="shared" si="9" ref="E13:K13">-LN(1.781*E12)+E12-E12^2/(2*FACT(2))+E12^3/(3*FACT(3))-E12^4/(4*FACT(4))+E12^5/(5*FACT(5))-E12^6/(6*FACT(6))+E12^7/(7*FACT(7))-E12^8/(8*FACT(8))+E12^9/(9*FACT(9))</f>
        <v>3.533767036536828</v>
      </c>
      <c r="F13" s="2">
        <f t="shared" si="9"/>
        <v>4.218632742796782</v>
      </c>
      <c r="G13" s="2">
        <f t="shared" si="9"/>
        <v>4.621329695604932</v>
      </c>
      <c r="H13" s="2">
        <f t="shared" si="9"/>
        <v>5.024947231859828</v>
      </c>
      <c r="I13" s="2">
        <f t="shared" si="9"/>
        <v>5.311704877098192</v>
      </c>
      <c r="J13" s="2">
        <f t="shared" si="9"/>
        <v>5.716245130116519</v>
      </c>
      <c r="K13" s="2">
        <f t="shared" si="9"/>
        <v>6.003464614487184</v>
      </c>
    </row>
    <row r="14" spans="1:11" ht="12.75">
      <c r="A14" s="1" t="s">
        <v>12</v>
      </c>
      <c r="B14" s="2">
        <f>-LN(1.781*B12)</f>
        <v>1.2145844649205306</v>
      </c>
      <c r="C14" s="2">
        <f aca="true" t="shared" si="10" ref="C14:K14">-LN(1.781*C12)</f>
        <v>1.9077316454804758</v>
      </c>
      <c r="D14" s="2">
        <f t="shared" si="10"/>
        <v>2.824022377354631</v>
      </c>
      <c r="E14" s="2">
        <f t="shared" si="10"/>
        <v>3.5171695579145763</v>
      </c>
      <c r="F14" s="2">
        <f t="shared" si="10"/>
        <v>4.210316738474521</v>
      </c>
      <c r="G14" s="2">
        <f t="shared" si="10"/>
        <v>4.615781846582686</v>
      </c>
      <c r="H14" s="2">
        <f t="shared" si="10"/>
        <v>5.0212469546908505</v>
      </c>
      <c r="I14" s="2">
        <f t="shared" si="10"/>
        <v>5.308929027142631</v>
      </c>
      <c r="J14" s="2">
        <f t="shared" si="10"/>
        <v>5.714394135250796</v>
      </c>
      <c r="K14" s="2">
        <f t="shared" si="10"/>
        <v>6.002076207702577</v>
      </c>
    </row>
    <row r="15" spans="1:11" ht="12.75">
      <c r="A15" s="1" t="s">
        <v>18</v>
      </c>
      <c r="B15" s="2">
        <f aca="true" t="shared" si="11" ref="B15:K16">vpkt*B13/(4*PI()*kwert*maech)</f>
        <v>0.16407554371420122</v>
      </c>
      <c r="C15" s="2">
        <f t="shared" si="11"/>
        <v>0.23746242052293992</v>
      </c>
      <c r="D15" s="2">
        <f t="shared" si="11"/>
        <v>0.34103880094864303</v>
      </c>
      <c r="E15" s="2">
        <f t="shared" si="11"/>
        <v>0.4218123687000258</v>
      </c>
      <c r="F15" s="2">
        <f t="shared" si="11"/>
        <v>0.503562190579071</v>
      </c>
      <c r="G15" s="2">
        <f t="shared" si="11"/>
        <v>0.5516305985346667</v>
      </c>
      <c r="H15" s="2">
        <f t="shared" si="11"/>
        <v>0.599808893044821</v>
      </c>
      <c r="I15" s="2">
        <f t="shared" si="11"/>
        <v>0.6340380655766292</v>
      </c>
      <c r="J15" s="2">
        <f t="shared" si="11"/>
        <v>0.6823265012872638</v>
      </c>
      <c r="K15" s="2">
        <f t="shared" si="11"/>
        <v>0.7166108018046863</v>
      </c>
    </row>
    <row r="16" spans="1:11" ht="13.5" thickBot="1">
      <c r="A16" s="1" t="s">
        <v>14</v>
      </c>
      <c r="B16" s="2">
        <f t="shared" si="11"/>
        <v>0.14498034104604537</v>
      </c>
      <c r="C16" s="2">
        <f t="shared" si="11"/>
        <v>0.2277186911032897</v>
      </c>
      <c r="D16" s="2">
        <f t="shared" si="11"/>
        <v>0.33709284056858646</v>
      </c>
      <c r="E16" s="2">
        <f t="shared" si="11"/>
        <v>0.41983119062583074</v>
      </c>
      <c r="F16" s="2">
        <f t="shared" si="11"/>
        <v>0.5025695406830751</v>
      </c>
      <c r="G16" s="2">
        <f t="shared" si="11"/>
        <v>0.5509683728381032</v>
      </c>
      <c r="H16" s="2">
        <f t="shared" si="11"/>
        <v>0.5993672049931312</v>
      </c>
      <c r="I16" s="2">
        <f t="shared" si="11"/>
        <v>0.6337067228953475</v>
      </c>
      <c r="J16" s="2">
        <f t="shared" si="11"/>
        <v>0.6821055550503755</v>
      </c>
      <c r="K16" s="2">
        <f t="shared" si="11"/>
        <v>0.7164450729525919</v>
      </c>
    </row>
    <row r="17" spans="1:11" ht="12.75">
      <c r="A17" s="3" t="s">
        <v>19</v>
      </c>
      <c r="B17" s="4">
        <f>(rad4^2*zeitk)/(4*B1*60)</f>
        <v>1.0416666666666667</v>
      </c>
      <c r="C17" s="4">
        <f aca="true" t="shared" si="12" ref="C17:K17">(rad4^2*zeitk)/(4*C1*60)</f>
        <v>0.5208333333333334</v>
      </c>
      <c r="D17" s="4">
        <f t="shared" si="12"/>
        <v>0.20833333333333334</v>
      </c>
      <c r="E17" s="4">
        <f t="shared" si="12"/>
        <v>0.10416666666666667</v>
      </c>
      <c r="F17" s="4">
        <f t="shared" si="12"/>
        <v>0.052083333333333336</v>
      </c>
      <c r="G17" s="4">
        <f t="shared" si="12"/>
        <v>0.034722222222222224</v>
      </c>
      <c r="H17" s="4">
        <f t="shared" si="12"/>
        <v>0.023148148148148147</v>
      </c>
      <c r="I17" s="4">
        <f t="shared" si="12"/>
        <v>0.017361111111111112</v>
      </c>
      <c r="J17" s="4">
        <f t="shared" si="12"/>
        <v>0.011574074074074073</v>
      </c>
      <c r="K17" s="4">
        <f t="shared" si="12"/>
        <v>0.008680555555555556</v>
      </c>
    </row>
    <row r="18" spans="1:11" ht="12.75">
      <c r="A18" s="1" t="s">
        <v>11</v>
      </c>
      <c r="B18" s="2">
        <f>-LN(1.781*B17)+B17-B17^2/(2*FACT(2))+B17^3/(3*FACT(3))-B17^4/(4*FACT(4))+B17^5/(5*FACT(5))-B17^6/(6*FACT(6))+B17^7/(7*FACT(7))-B17^8/(8*FACT(8))+B17^9/(9*FACT(9))-B17^10/(10*FACT(10))+B17^11/(11*FACT(11))-B17^12/(12*FACT(12))+B17^13/(13*FACT(13))-B17^14/(14*FACT(14))+B17^15/(15*FACT(15))-B17^16/(16*FACT(16))</f>
        <v>0.20471350318021583</v>
      </c>
      <c r="C18" s="2">
        <f aca="true" t="shared" si="13" ref="C18:K18">-LN(1.781*C17)+C17-C17^2/(2*FACT(2))+C17^3/(3*FACT(3))-C17^4/(4*FACT(4))+C17^5/(5*FACT(5))-C17^6/(6*FACT(6))+C17^7/(7*FACT(7))-C17^8/(8*FACT(8))+C17^9/(9*FACT(9))-C17^10/(10*FACT(10))+C17^11/(11*FACT(11))-C17^12/(12*FACT(12))+C17^13/(13*FACT(13))-C17^14/(14*FACT(14))+C17^15/(15*FACT(15))-C17^16/(16*FACT(16))</f>
        <v>0.5353088602123657</v>
      </c>
      <c r="D18" s="2">
        <f t="shared" si="13"/>
        <v>1.1894069121751218</v>
      </c>
      <c r="E18" s="2">
        <f t="shared" si="13"/>
        <v>1.7861036743079834</v>
      </c>
      <c r="F18" s="2">
        <f t="shared" si="13"/>
        <v>2.4291482128102078</v>
      </c>
      <c r="G18" s="2">
        <f t="shared" si="13"/>
        <v>2.817623507500545</v>
      </c>
      <c r="H18" s="2">
        <f t="shared" si="13"/>
        <v>3.211680366010701</v>
      </c>
      <c r="I18" s="2">
        <f t="shared" si="13"/>
        <v>3.493633612227029</v>
      </c>
      <c r="J18" s="2">
        <f t="shared" si="13"/>
        <v>3.8933533417286204</v>
      </c>
      <c r="K18" s="2">
        <f t="shared" si="13"/>
        <v>4.1781564977783265</v>
      </c>
    </row>
    <row r="19" spans="1:11" ht="12.75">
      <c r="A19" s="1" t="s">
        <v>12</v>
      </c>
      <c r="B19" s="2">
        <f>-LN(1.781*B17)</f>
        <v>-0.6179969988277797</v>
      </c>
      <c r="C19" s="2">
        <f aca="true" t="shared" si="14" ref="C19:K19">-LN(1.781*C17)</f>
        <v>0.07515018173216557</v>
      </c>
      <c r="D19" s="2">
        <f t="shared" si="14"/>
        <v>0.9914409136063207</v>
      </c>
      <c r="E19" s="2">
        <f t="shared" si="14"/>
        <v>1.6845880941662659</v>
      </c>
      <c r="F19" s="2">
        <f t="shared" si="14"/>
        <v>2.3777352747262115</v>
      </c>
      <c r="G19" s="2">
        <f t="shared" si="14"/>
        <v>2.7832003828343757</v>
      </c>
      <c r="H19" s="2">
        <f t="shared" si="14"/>
        <v>3.1886654909425403</v>
      </c>
      <c r="I19" s="2">
        <f t="shared" si="14"/>
        <v>3.476347563394321</v>
      </c>
      <c r="J19" s="2">
        <f t="shared" si="14"/>
        <v>3.8818126715024857</v>
      </c>
      <c r="K19" s="2">
        <f t="shared" si="14"/>
        <v>4.1694947439542664</v>
      </c>
    </row>
    <row r="20" spans="1:11" ht="12.75">
      <c r="A20" s="1" t="s">
        <v>20</v>
      </c>
      <c r="B20" s="2">
        <f aca="true" t="shared" si="15" ref="B20:K21">vpkt*B18/(4*PI()*kwert*maech)</f>
        <v>0.024435874461592337</v>
      </c>
      <c r="C20" s="2">
        <f t="shared" si="15"/>
        <v>0.0638977883877648</v>
      </c>
      <c r="D20" s="2">
        <f t="shared" si="15"/>
        <v>0.14197499206525385</v>
      </c>
      <c r="E20" s="2">
        <f t="shared" si="15"/>
        <v>0.21320042148053417</v>
      </c>
      <c r="F20" s="2">
        <f t="shared" si="15"/>
        <v>0.2899582091786909</v>
      </c>
      <c r="G20" s="2">
        <f t="shared" si="15"/>
        <v>0.3363290317429768</v>
      </c>
      <c r="H20" s="2">
        <f t="shared" si="15"/>
        <v>0.383366104411343</v>
      </c>
      <c r="I20" s="2">
        <f t="shared" si="15"/>
        <v>0.41702179405344414</v>
      </c>
      <c r="J20" s="2">
        <f t="shared" si="15"/>
        <v>0.4647348221545943</v>
      </c>
      <c r="K20" s="2">
        <f t="shared" si="15"/>
        <v>0.49873069472470666</v>
      </c>
    </row>
    <row r="21" spans="1:11" ht="12.75">
      <c r="A21" s="1" t="s">
        <v>14</v>
      </c>
      <c r="B21" s="2">
        <f>vpkt*B19/(4*PI()*kwert*maech)</f>
        <v>-0.07376795788454804</v>
      </c>
      <c r="C21" s="2">
        <f>vpkt*C19/(4*PI()*kwert*maech)</f>
        <v>0.008970392172696302</v>
      </c>
      <c r="D21" s="2">
        <f t="shared" si="15"/>
        <v>0.118344541637993</v>
      </c>
      <c r="E21" s="2">
        <f t="shared" si="15"/>
        <v>0.20108289169523733</v>
      </c>
      <c r="F21" s="2">
        <f t="shared" si="15"/>
        <v>0.28382124175248175</v>
      </c>
      <c r="G21" s="2">
        <f t="shared" si="15"/>
        <v>0.33222007390750974</v>
      </c>
      <c r="H21" s="2">
        <f t="shared" si="15"/>
        <v>0.38061890606253784</v>
      </c>
      <c r="I21" s="2">
        <f t="shared" si="15"/>
        <v>0.41495842396475413</v>
      </c>
      <c r="J21" s="2">
        <f t="shared" si="15"/>
        <v>0.4633572561197822</v>
      </c>
      <c r="K21" s="2">
        <f t="shared" si="15"/>
        <v>0.49769677402199847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94"/>
  <sheetViews>
    <sheetView tabSelected="1" zoomScale="70" zoomScaleNormal="70" workbookViewId="0" topLeftCell="F41">
      <selection activeCell="K72" sqref="K72"/>
    </sheetView>
  </sheetViews>
  <sheetFormatPr defaultColWidth="11.421875" defaultRowHeight="12.75"/>
  <cols>
    <col min="1" max="1" width="12.28125" style="0" customWidth="1"/>
    <col min="2" max="11" width="6.7109375" style="0" customWidth="1"/>
    <col min="12" max="16" width="12.140625" style="0" customWidth="1"/>
    <col min="17" max="62" width="8.28125" style="0" customWidth="1"/>
  </cols>
  <sheetData>
    <row r="1" spans="1:10" ht="12.75">
      <c r="A1" s="1" t="s">
        <v>0</v>
      </c>
      <c r="B1" s="1">
        <v>5</v>
      </c>
      <c r="C1" s="1">
        <v>10</v>
      </c>
      <c r="D1" s="1">
        <v>20</v>
      </c>
      <c r="E1" s="1">
        <v>50</v>
      </c>
      <c r="F1" s="1" t="s">
        <v>1</v>
      </c>
      <c r="G1" s="1" t="s">
        <v>2</v>
      </c>
      <c r="H1" s="1" t="s">
        <v>3</v>
      </c>
      <c r="I1" s="1">
        <v>0.015</v>
      </c>
      <c r="J1" s="1"/>
    </row>
    <row r="2" spans="1:9" ht="15.75">
      <c r="A2" s="1" t="s">
        <v>4</v>
      </c>
      <c r="B2" s="1">
        <v>0.1</v>
      </c>
      <c r="C2" s="1" t="s">
        <v>32</v>
      </c>
      <c r="D2" s="1"/>
      <c r="E2" s="1"/>
      <c r="F2" s="1"/>
      <c r="G2" s="1" t="s">
        <v>33</v>
      </c>
      <c r="H2" s="1"/>
      <c r="I2" s="1">
        <v>0.005</v>
      </c>
    </row>
    <row r="3" spans="1:9" ht="12.75">
      <c r="A3" s="1" t="s">
        <v>6</v>
      </c>
      <c r="B3" s="1">
        <v>10</v>
      </c>
      <c r="C3" s="1" t="s">
        <v>1</v>
      </c>
      <c r="D3" s="1"/>
      <c r="E3" s="1"/>
      <c r="F3" s="1"/>
      <c r="G3" s="1" t="s">
        <v>34</v>
      </c>
      <c r="H3" s="1"/>
      <c r="I3" s="1">
        <v>-0.03</v>
      </c>
    </row>
    <row r="4" spans="1:9" ht="12.75">
      <c r="A4" s="1" t="s">
        <v>7</v>
      </c>
      <c r="B4" s="1">
        <v>0.001</v>
      </c>
      <c r="C4" s="1" t="s">
        <v>8</v>
      </c>
      <c r="D4" s="1"/>
      <c r="E4" s="1"/>
      <c r="F4" s="1"/>
      <c r="G4" s="1"/>
      <c r="H4" s="1"/>
      <c r="I4" s="1"/>
    </row>
    <row r="5" spans="1:62" ht="13.5" thickBot="1">
      <c r="A5" s="1" t="s">
        <v>9</v>
      </c>
      <c r="B5" s="1">
        <v>10</v>
      </c>
      <c r="C5" s="1">
        <v>20</v>
      </c>
      <c r="D5" s="1">
        <v>30</v>
      </c>
      <c r="E5" s="1">
        <v>40</v>
      </c>
      <c r="F5" s="1">
        <v>50</v>
      </c>
      <c r="G5" s="1">
        <v>60</v>
      </c>
      <c r="H5">
        <v>70</v>
      </c>
      <c r="I5">
        <v>80</v>
      </c>
      <c r="J5">
        <v>90</v>
      </c>
      <c r="K5">
        <v>100</v>
      </c>
      <c r="L5" s="1" t="s">
        <v>9</v>
      </c>
      <c r="M5" s="1">
        <v>1</v>
      </c>
      <c r="N5" s="1">
        <v>2</v>
      </c>
      <c r="O5" s="1">
        <v>4</v>
      </c>
      <c r="P5" s="1">
        <v>8</v>
      </c>
      <c r="Q5" s="1">
        <v>10</v>
      </c>
      <c r="R5" s="1">
        <v>11</v>
      </c>
      <c r="S5" s="1">
        <v>12</v>
      </c>
      <c r="T5" s="1">
        <v>14</v>
      </c>
      <c r="U5" s="1">
        <v>18</v>
      </c>
      <c r="V5" s="1">
        <v>20</v>
      </c>
      <c r="W5" s="1">
        <v>21</v>
      </c>
      <c r="X5" s="1">
        <v>22</v>
      </c>
      <c r="Y5" s="1">
        <v>24</v>
      </c>
      <c r="Z5" s="1">
        <v>28</v>
      </c>
      <c r="AA5" s="1">
        <v>30</v>
      </c>
      <c r="AB5" s="1">
        <v>31</v>
      </c>
      <c r="AC5" s="1">
        <v>32</v>
      </c>
      <c r="AD5" s="1">
        <v>34</v>
      </c>
      <c r="AE5" s="1">
        <v>38</v>
      </c>
      <c r="AF5" s="1">
        <v>40</v>
      </c>
      <c r="AG5" s="1">
        <v>41</v>
      </c>
      <c r="AH5" s="1">
        <v>42</v>
      </c>
      <c r="AI5" s="1">
        <v>44</v>
      </c>
      <c r="AJ5" s="1">
        <v>48</v>
      </c>
      <c r="AK5" s="1">
        <v>50</v>
      </c>
      <c r="AL5" s="1">
        <v>51</v>
      </c>
      <c r="AM5" s="1">
        <v>52</v>
      </c>
      <c r="AN5" s="1">
        <v>54</v>
      </c>
      <c r="AO5" s="1">
        <v>58</v>
      </c>
      <c r="AP5" s="1">
        <v>60</v>
      </c>
      <c r="AQ5" s="1">
        <v>61</v>
      </c>
      <c r="AR5" s="1">
        <v>62</v>
      </c>
      <c r="AS5" s="1">
        <v>64</v>
      </c>
      <c r="AT5" s="1">
        <v>68</v>
      </c>
      <c r="AU5">
        <v>70</v>
      </c>
      <c r="AV5" s="1">
        <v>71</v>
      </c>
      <c r="AW5" s="1">
        <v>72</v>
      </c>
      <c r="AX5" s="1">
        <v>74</v>
      </c>
      <c r="AY5" s="1">
        <v>78</v>
      </c>
      <c r="AZ5">
        <v>80</v>
      </c>
      <c r="BA5" s="1">
        <v>81</v>
      </c>
      <c r="BB5" s="1">
        <v>82</v>
      </c>
      <c r="BC5" s="1">
        <v>84</v>
      </c>
      <c r="BD5" s="1">
        <v>88</v>
      </c>
      <c r="BE5">
        <v>90</v>
      </c>
      <c r="BF5" s="1">
        <v>91</v>
      </c>
      <c r="BG5" s="1">
        <v>92</v>
      </c>
      <c r="BH5" s="1">
        <v>94</v>
      </c>
      <c r="BI5" s="1">
        <v>98</v>
      </c>
      <c r="BJ5">
        <v>100</v>
      </c>
    </row>
    <row r="6" spans="1:62" ht="12.75">
      <c r="A6" s="3" t="s">
        <v>35</v>
      </c>
      <c r="B6" s="4">
        <f>(rad^2*zeitk)/(4*B5*60)</f>
        <v>0.004166666666666667</v>
      </c>
      <c r="C6" s="4">
        <f aca="true" t="shared" si="0" ref="C6:K6">(rad^2*zeitk)/(4*C5*60)</f>
        <v>0.0020833333333333333</v>
      </c>
      <c r="D6" s="4">
        <f t="shared" si="0"/>
        <v>0.001388888888888889</v>
      </c>
      <c r="E6" s="4">
        <f t="shared" si="0"/>
        <v>0.0010416666666666667</v>
      </c>
      <c r="F6" s="4">
        <f t="shared" si="0"/>
        <v>0.0008333333333333334</v>
      </c>
      <c r="G6" s="4">
        <f t="shared" si="0"/>
        <v>0.0006944444444444445</v>
      </c>
      <c r="H6" s="4">
        <f t="shared" si="0"/>
        <v>0.0005952380952380953</v>
      </c>
      <c r="I6" s="4">
        <f t="shared" si="0"/>
        <v>0.0005208333333333333</v>
      </c>
      <c r="J6" s="4">
        <f t="shared" si="0"/>
        <v>0.000462962962962963</v>
      </c>
      <c r="K6" s="4">
        <f t="shared" si="0"/>
        <v>0.0004166666666666667</v>
      </c>
      <c r="L6" s="3" t="s">
        <v>35</v>
      </c>
      <c r="M6" s="4">
        <f>(rad^2*zeitk)/(4*M5*60)</f>
        <v>0.041666666666666664</v>
      </c>
      <c r="N6" s="4">
        <f>(rad^2*zeitk)/(4*N5*60)</f>
        <v>0.020833333333333332</v>
      </c>
      <c r="O6" s="4">
        <f>(rad^2*zeitk)/(4*O5*60)</f>
        <v>0.010416666666666666</v>
      </c>
      <c r="P6" s="4">
        <f>(rad^2*zeitk)/(4*P5*60)</f>
        <v>0.005208333333333333</v>
      </c>
      <c r="Q6" s="4">
        <f>(rad^2*zeitk)/(4*Q5*60)</f>
        <v>0.004166666666666667</v>
      </c>
      <c r="R6" s="4">
        <f aca="true" t="shared" si="1" ref="R6:AG6">(rad^2*zeitk)/(4*R5*60)</f>
        <v>0.003787878787878788</v>
      </c>
      <c r="S6" s="4">
        <f t="shared" si="1"/>
        <v>0.003472222222222222</v>
      </c>
      <c r="T6" s="4">
        <f t="shared" si="1"/>
        <v>0.002976190476190476</v>
      </c>
      <c r="U6" s="4">
        <f t="shared" si="1"/>
        <v>0.0023148148148148147</v>
      </c>
      <c r="V6" s="4">
        <f t="shared" si="1"/>
        <v>0.0020833333333333333</v>
      </c>
      <c r="W6" s="4">
        <f t="shared" si="1"/>
        <v>0.001984126984126984</v>
      </c>
      <c r="X6" s="4">
        <f t="shared" si="1"/>
        <v>0.001893939393939394</v>
      </c>
      <c r="Y6" s="4">
        <f t="shared" si="1"/>
        <v>0.001736111111111111</v>
      </c>
      <c r="Z6" s="4">
        <f t="shared" si="1"/>
        <v>0.001488095238095238</v>
      </c>
      <c r="AA6" s="4">
        <f t="shared" si="1"/>
        <v>0.001388888888888889</v>
      </c>
      <c r="AB6" s="4">
        <f t="shared" si="1"/>
        <v>0.0013440860215053765</v>
      </c>
      <c r="AC6" s="4">
        <f t="shared" si="1"/>
        <v>0.0013020833333333333</v>
      </c>
      <c r="AD6" s="4">
        <f t="shared" si="1"/>
        <v>0.0012254901960784314</v>
      </c>
      <c r="AE6" s="4">
        <f t="shared" si="1"/>
        <v>0.0010964912280701754</v>
      </c>
      <c r="AF6" s="4">
        <f t="shared" si="1"/>
        <v>0.0010416666666666667</v>
      </c>
      <c r="AG6" s="4">
        <f t="shared" si="1"/>
        <v>0.0010162601626016261</v>
      </c>
      <c r="AH6" s="4">
        <f aca="true" t="shared" si="2" ref="AH6:AW6">(rad^2*zeitk)/(4*AH5*60)</f>
        <v>0.000992063492063492</v>
      </c>
      <c r="AI6" s="4">
        <f t="shared" si="2"/>
        <v>0.000946969696969697</v>
      </c>
      <c r="AJ6" s="4">
        <f t="shared" si="2"/>
        <v>0.0008680555555555555</v>
      </c>
      <c r="AK6" s="4">
        <f t="shared" si="2"/>
        <v>0.0008333333333333334</v>
      </c>
      <c r="AL6" s="4">
        <f t="shared" si="2"/>
        <v>0.0008169934640522876</v>
      </c>
      <c r="AM6" s="4">
        <f t="shared" si="2"/>
        <v>0.0008012820512820513</v>
      </c>
      <c r="AN6" s="4">
        <f t="shared" si="2"/>
        <v>0.0007716049382716049</v>
      </c>
      <c r="AO6" s="4">
        <f t="shared" si="2"/>
        <v>0.0007183908045977011</v>
      </c>
      <c r="AP6" s="4">
        <f t="shared" si="2"/>
        <v>0.0006944444444444445</v>
      </c>
      <c r="AQ6" s="4">
        <f t="shared" si="2"/>
        <v>0.0006830601092896175</v>
      </c>
      <c r="AR6" s="4">
        <f t="shared" si="2"/>
        <v>0.0006720430107526882</v>
      </c>
      <c r="AS6" s="4">
        <f t="shared" si="2"/>
        <v>0.0006510416666666666</v>
      </c>
      <c r="AT6" s="4">
        <f t="shared" si="2"/>
        <v>0.0006127450980392157</v>
      </c>
      <c r="AU6" s="4">
        <f t="shared" si="2"/>
        <v>0.0005952380952380953</v>
      </c>
      <c r="AV6" s="4">
        <f t="shared" si="2"/>
        <v>0.0005868544600938967</v>
      </c>
      <c r="AW6" s="4">
        <f t="shared" si="2"/>
        <v>0.0005787037037037037</v>
      </c>
      <c r="AX6" s="4">
        <f aca="true" t="shared" si="3" ref="AX6:BI6">(rad^2*zeitk)/(4*AX5*60)</f>
        <v>0.0005630630630630631</v>
      </c>
      <c r="AY6" s="4">
        <f t="shared" si="3"/>
        <v>0.0005341880341880342</v>
      </c>
      <c r="AZ6" s="4">
        <f t="shared" si="3"/>
        <v>0.0005208333333333333</v>
      </c>
      <c r="BA6" s="4">
        <f t="shared" si="3"/>
        <v>0.00051440329218107</v>
      </c>
      <c r="BB6" s="4">
        <f t="shared" si="3"/>
        <v>0.0005081300813008131</v>
      </c>
      <c r="BC6" s="4">
        <f t="shared" si="3"/>
        <v>0.000496031746031746</v>
      </c>
      <c r="BD6" s="4">
        <f t="shared" si="3"/>
        <v>0.0004734848484848485</v>
      </c>
      <c r="BE6" s="4">
        <f t="shared" si="3"/>
        <v>0.000462962962962963</v>
      </c>
      <c r="BF6" s="4">
        <f t="shared" si="3"/>
        <v>0.0004578754578754579</v>
      </c>
      <c r="BG6" s="4">
        <f t="shared" si="3"/>
        <v>0.0004528985507246377</v>
      </c>
      <c r="BH6" s="4">
        <f t="shared" si="3"/>
        <v>0.0004432624113475177</v>
      </c>
      <c r="BI6" s="4">
        <f t="shared" si="3"/>
        <v>0.00042517006802721087</v>
      </c>
      <c r="BJ6" s="4">
        <f>(rad^2*zeitk)/(4*BJ5*60)</f>
        <v>0.0004166666666666667</v>
      </c>
    </row>
    <row r="7" spans="1:62" ht="12.75">
      <c r="A7" s="8" t="s">
        <v>36</v>
      </c>
      <c r="B7" s="9"/>
      <c r="C7" s="9">
        <f>(rad^2*zeitk)/(4*(C5-10)*60)</f>
        <v>0.004166666666666667</v>
      </c>
      <c r="D7" s="9">
        <f aca="true" t="shared" si="4" ref="D7:K7">(rad^2*zeitk)/(4*(D5-10)*60)</f>
        <v>0.0020833333333333333</v>
      </c>
      <c r="E7" s="9">
        <f t="shared" si="4"/>
        <v>0.001388888888888889</v>
      </c>
      <c r="F7" s="9">
        <f t="shared" si="4"/>
        <v>0.0010416666666666667</v>
      </c>
      <c r="G7" s="9">
        <f t="shared" si="4"/>
        <v>0.0008333333333333334</v>
      </c>
      <c r="H7" s="9">
        <f t="shared" si="4"/>
        <v>0.0006944444444444445</v>
      </c>
      <c r="I7" s="9">
        <f t="shared" si="4"/>
        <v>0.0005952380952380953</v>
      </c>
      <c r="J7" s="9">
        <f t="shared" si="4"/>
        <v>0.0005208333333333333</v>
      </c>
      <c r="K7" s="9">
        <f t="shared" si="4"/>
        <v>0.000462962962962963</v>
      </c>
      <c r="L7" s="8" t="s">
        <v>36</v>
      </c>
      <c r="M7" s="8"/>
      <c r="N7" s="8"/>
      <c r="O7" s="8"/>
      <c r="P7" s="8"/>
      <c r="Q7" s="9"/>
      <c r="R7" s="9"/>
      <c r="S7" s="9"/>
      <c r="T7" s="9"/>
      <c r="U7" s="9"/>
      <c r="V7" s="9">
        <f>(rad^2*zeitk)/(4*(V5-10)*60)</f>
        <v>0.004166666666666667</v>
      </c>
      <c r="W7" s="9">
        <f aca="true" t="shared" si="5" ref="W7:AM7">(rad^2*zeitk)/(4*(W5-10)*60)</f>
        <v>0.003787878787878788</v>
      </c>
      <c r="X7" s="9">
        <f t="shared" si="5"/>
        <v>0.003472222222222222</v>
      </c>
      <c r="Y7" s="9">
        <f t="shared" si="5"/>
        <v>0.002976190476190476</v>
      </c>
      <c r="Z7" s="9">
        <f t="shared" si="5"/>
        <v>0.0023148148148148147</v>
      </c>
      <c r="AA7" s="9">
        <f t="shared" si="5"/>
        <v>0.0020833333333333333</v>
      </c>
      <c r="AB7" s="9">
        <f t="shared" si="5"/>
        <v>0.001984126984126984</v>
      </c>
      <c r="AC7" s="9">
        <f t="shared" si="5"/>
        <v>0.001893939393939394</v>
      </c>
      <c r="AD7" s="9">
        <f t="shared" si="5"/>
        <v>0.001736111111111111</v>
      </c>
      <c r="AE7" s="9">
        <f t="shared" si="5"/>
        <v>0.001488095238095238</v>
      </c>
      <c r="AF7" s="9">
        <f t="shared" si="5"/>
        <v>0.001388888888888889</v>
      </c>
      <c r="AG7" s="9">
        <f t="shared" si="5"/>
        <v>0.0013440860215053765</v>
      </c>
      <c r="AH7" s="9">
        <f t="shared" si="5"/>
        <v>0.0013020833333333333</v>
      </c>
      <c r="AI7" s="9">
        <f t="shared" si="5"/>
        <v>0.0012254901960784314</v>
      </c>
      <c r="AJ7" s="9">
        <f t="shared" si="5"/>
        <v>0.0010964912280701754</v>
      </c>
      <c r="AK7" s="9">
        <f t="shared" si="5"/>
        <v>0.0010416666666666667</v>
      </c>
      <c r="AL7" s="9">
        <f t="shared" si="5"/>
        <v>0.0010162601626016261</v>
      </c>
      <c r="AM7" s="9">
        <f t="shared" si="5"/>
        <v>0.000992063492063492</v>
      </c>
      <c r="AN7" s="9">
        <f aca="true" t="shared" si="6" ref="AN7:BC7">(rad^2*zeitk)/(4*(AN5-10)*60)</f>
        <v>0.000946969696969697</v>
      </c>
      <c r="AO7" s="9">
        <f t="shared" si="6"/>
        <v>0.0008680555555555555</v>
      </c>
      <c r="AP7" s="9">
        <f t="shared" si="6"/>
        <v>0.0008333333333333334</v>
      </c>
      <c r="AQ7" s="9">
        <f t="shared" si="6"/>
        <v>0.0008169934640522876</v>
      </c>
      <c r="AR7" s="9">
        <f t="shared" si="6"/>
        <v>0.0008012820512820513</v>
      </c>
      <c r="AS7" s="9">
        <f t="shared" si="6"/>
        <v>0.0007716049382716049</v>
      </c>
      <c r="AT7" s="9">
        <f t="shared" si="6"/>
        <v>0.0007183908045977011</v>
      </c>
      <c r="AU7" s="9">
        <f t="shared" si="6"/>
        <v>0.0006944444444444445</v>
      </c>
      <c r="AV7" s="9">
        <f t="shared" si="6"/>
        <v>0.0006830601092896175</v>
      </c>
      <c r="AW7" s="9">
        <f t="shared" si="6"/>
        <v>0.0006720430107526882</v>
      </c>
      <c r="AX7" s="9">
        <f t="shared" si="6"/>
        <v>0.0006510416666666666</v>
      </c>
      <c r="AY7" s="9">
        <f t="shared" si="6"/>
        <v>0.0006127450980392157</v>
      </c>
      <c r="AZ7" s="9">
        <f t="shared" si="6"/>
        <v>0.0005952380952380953</v>
      </c>
      <c r="BA7" s="9">
        <f t="shared" si="6"/>
        <v>0.0005868544600938967</v>
      </c>
      <c r="BB7" s="9">
        <f t="shared" si="6"/>
        <v>0.0005787037037037037</v>
      </c>
      <c r="BC7" s="9">
        <f t="shared" si="6"/>
        <v>0.0005630630630630631</v>
      </c>
      <c r="BD7" s="9">
        <f aca="true" t="shared" si="7" ref="BD7:BI7">(rad^2*zeitk)/(4*(BD5-10)*60)</f>
        <v>0.0005341880341880342</v>
      </c>
      <c r="BE7" s="9">
        <f t="shared" si="7"/>
        <v>0.0005208333333333333</v>
      </c>
      <c r="BF7" s="9">
        <f t="shared" si="7"/>
        <v>0.00051440329218107</v>
      </c>
      <c r="BG7" s="9">
        <f t="shared" si="7"/>
        <v>0.0005081300813008131</v>
      </c>
      <c r="BH7" s="9">
        <f t="shared" si="7"/>
        <v>0.000496031746031746</v>
      </c>
      <c r="BI7" s="9">
        <f t="shared" si="7"/>
        <v>0.0004734848484848485</v>
      </c>
      <c r="BJ7" s="9">
        <f>(rad^2*zeitk)/(4*(BJ5-10)*60)</f>
        <v>0.000462962962962963</v>
      </c>
    </row>
    <row r="8" spans="1:62" ht="12.75">
      <c r="A8" s="8" t="s">
        <v>37</v>
      </c>
      <c r="B8" s="9"/>
      <c r="C8" s="9"/>
      <c r="D8" s="9">
        <f>(rad^2*zeitk)/(4*(D5-20)*60)</f>
        <v>0.004166666666666667</v>
      </c>
      <c r="E8" s="9">
        <f aca="true" t="shared" si="8" ref="E8:K8">(rad^2*zeitk)/(4*(E5-20)*60)</f>
        <v>0.0020833333333333333</v>
      </c>
      <c r="F8" s="9">
        <f t="shared" si="8"/>
        <v>0.001388888888888889</v>
      </c>
      <c r="G8" s="9">
        <f t="shared" si="8"/>
        <v>0.0010416666666666667</v>
      </c>
      <c r="H8" s="9">
        <f t="shared" si="8"/>
        <v>0.0008333333333333334</v>
      </c>
      <c r="I8" s="9">
        <f t="shared" si="8"/>
        <v>0.0006944444444444445</v>
      </c>
      <c r="J8" s="9">
        <f t="shared" si="8"/>
        <v>0.0005952380952380953</v>
      </c>
      <c r="K8" s="9">
        <f t="shared" si="8"/>
        <v>0.0005208333333333333</v>
      </c>
      <c r="L8" s="8" t="s">
        <v>37</v>
      </c>
      <c r="M8" s="8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>
        <f>(rad^2*zeitk)/(4*(AA5-20)*60)</f>
        <v>0.004166666666666667</v>
      </c>
      <c r="AB8" s="9">
        <f aca="true" t="shared" si="9" ref="AB8:AQ8">(rad^2*zeitk)/(4*(AB5-20)*60)</f>
        <v>0.003787878787878788</v>
      </c>
      <c r="AC8" s="9">
        <f t="shared" si="9"/>
        <v>0.003472222222222222</v>
      </c>
      <c r="AD8" s="9">
        <f t="shared" si="9"/>
        <v>0.002976190476190476</v>
      </c>
      <c r="AE8" s="9">
        <f t="shared" si="9"/>
        <v>0.0023148148148148147</v>
      </c>
      <c r="AF8" s="9">
        <f t="shared" si="9"/>
        <v>0.0020833333333333333</v>
      </c>
      <c r="AG8" s="9">
        <f t="shared" si="9"/>
        <v>0.001984126984126984</v>
      </c>
      <c r="AH8" s="9">
        <f t="shared" si="9"/>
        <v>0.001893939393939394</v>
      </c>
      <c r="AI8" s="9">
        <f t="shared" si="9"/>
        <v>0.001736111111111111</v>
      </c>
      <c r="AJ8" s="9">
        <f t="shared" si="9"/>
        <v>0.001488095238095238</v>
      </c>
      <c r="AK8" s="9">
        <f t="shared" si="9"/>
        <v>0.001388888888888889</v>
      </c>
      <c r="AL8" s="9">
        <f t="shared" si="9"/>
        <v>0.0013440860215053765</v>
      </c>
      <c r="AM8" s="9">
        <f t="shared" si="9"/>
        <v>0.0013020833333333333</v>
      </c>
      <c r="AN8" s="9">
        <f t="shared" si="9"/>
        <v>0.0012254901960784314</v>
      </c>
      <c r="AO8" s="9">
        <f t="shared" si="9"/>
        <v>0.0010964912280701754</v>
      </c>
      <c r="AP8" s="9">
        <f t="shared" si="9"/>
        <v>0.0010416666666666667</v>
      </c>
      <c r="AQ8" s="9">
        <f t="shared" si="9"/>
        <v>0.0010162601626016261</v>
      </c>
      <c r="AR8" s="9">
        <f aca="true" t="shared" si="10" ref="AR8:BG8">(rad^2*zeitk)/(4*(AR5-20)*60)</f>
        <v>0.000992063492063492</v>
      </c>
      <c r="AS8" s="9">
        <f t="shared" si="10"/>
        <v>0.000946969696969697</v>
      </c>
      <c r="AT8" s="9">
        <f t="shared" si="10"/>
        <v>0.0008680555555555555</v>
      </c>
      <c r="AU8" s="9">
        <f t="shared" si="10"/>
        <v>0.0008333333333333334</v>
      </c>
      <c r="AV8" s="9">
        <f t="shared" si="10"/>
        <v>0.0008169934640522876</v>
      </c>
      <c r="AW8" s="9">
        <f t="shared" si="10"/>
        <v>0.0008012820512820513</v>
      </c>
      <c r="AX8" s="9">
        <f t="shared" si="10"/>
        <v>0.0007716049382716049</v>
      </c>
      <c r="AY8" s="9">
        <f t="shared" si="10"/>
        <v>0.0007183908045977011</v>
      </c>
      <c r="AZ8" s="9">
        <f t="shared" si="10"/>
        <v>0.0006944444444444445</v>
      </c>
      <c r="BA8" s="9">
        <f t="shared" si="10"/>
        <v>0.0006830601092896175</v>
      </c>
      <c r="BB8" s="9">
        <f t="shared" si="10"/>
        <v>0.0006720430107526882</v>
      </c>
      <c r="BC8" s="9">
        <f t="shared" si="10"/>
        <v>0.0006510416666666666</v>
      </c>
      <c r="BD8" s="9">
        <f t="shared" si="10"/>
        <v>0.0006127450980392157</v>
      </c>
      <c r="BE8" s="9">
        <f t="shared" si="10"/>
        <v>0.0005952380952380953</v>
      </c>
      <c r="BF8" s="9">
        <f t="shared" si="10"/>
        <v>0.0005868544600938967</v>
      </c>
      <c r="BG8" s="9">
        <f t="shared" si="10"/>
        <v>0.0005787037037037037</v>
      </c>
      <c r="BH8" s="9">
        <f>(rad^2*zeitk)/(4*(BH5-20)*60)</f>
        <v>0.0005630630630630631</v>
      </c>
      <c r="BI8" s="9">
        <f>(rad^2*zeitk)/(4*(BI5-20)*60)</f>
        <v>0.0005341880341880342</v>
      </c>
      <c r="BJ8" s="9">
        <f>(rad^2*zeitk)/(4*(BJ5-20)*60)</f>
        <v>0.0005208333333333333</v>
      </c>
    </row>
    <row r="9" spans="1:62" ht="12.75">
      <c r="A9" s="8" t="s">
        <v>38</v>
      </c>
      <c r="B9" s="9"/>
      <c r="C9" s="9"/>
      <c r="D9" s="9"/>
      <c r="E9" s="9">
        <f>(rad^2*zeitk)/(4*(E5-30)*60)</f>
        <v>0.004166666666666667</v>
      </c>
      <c r="F9" s="9">
        <f aca="true" t="shared" si="11" ref="F9:K9">(rad^2*zeitk)/(4*(F5-30)*60)</f>
        <v>0.0020833333333333333</v>
      </c>
      <c r="G9" s="9">
        <f t="shared" si="11"/>
        <v>0.001388888888888889</v>
      </c>
      <c r="H9" s="9">
        <f t="shared" si="11"/>
        <v>0.0010416666666666667</v>
      </c>
      <c r="I9" s="9">
        <f t="shared" si="11"/>
        <v>0.0008333333333333334</v>
      </c>
      <c r="J9" s="9">
        <f t="shared" si="11"/>
        <v>0.0006944444444444445</v>
      </c>
      <c r="K9" s="9">
        <f t="shared" si="11"/>
        <v>0.0005952380952380953</v>
      </c>
      <c r="L9" s="8" t="s">
        <v>38</v>
      </c>
      <c r="M9" s="8"/>
      <c r="N9" s="8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>
        <f>(rad^2*zeitk)/(4*(AF5-30)*60)</f>
        <v>0.004166666666666667</v>
      </c>
      <c r="AG9" s="9">
        <f aca="true" t="shared" si="12" ref="AG9:AV9">(rad^2*zeitk)/(4*(AG5-30)*60)</f>
        <v>0.003787878787878788</v>
      </c>
      <c r="AH9" s="9">
        <f t="shared" si="12"/>
        <v>0.003472222222222222</v>
      </c>
      <c r="AI9" s="9">
        <f t="shared" si="12"/>
        <v>0.002976190476190476</v>
      </c>
      <c r="AJ9" s="9">
        <f t="shared" si="12"/>
        <v>0.0023148148148148147</v>
      </c>
      <c r="AK9" s="9">
        <f t="shared" si="12"/>
        <v>0.0020833333333333333</v>
      </c>
      <c r="AL9" s="9">
        <f t="shared" si="12"/>
        <v>0.001984126984126984</v>
      </c>
      <c r="AM9" s="9">
        <f t="shared" si="12"/>
        <v>0.001893939393939394</v>
      </c>
      <c r="AN9" s="9">
        <f t="shared" si="12"/>
        <v>0.001736111111111111</v>
      </c>
      <c r="AO9" s="9">
        <f t="shared" si="12"/>
        <v>0.001488095238095238</v>
      </c>
      <c r="AP9" s="9">
        <f t="shared" si="12"/>
        <v>0.001388888888888889</v>
      </c>
      <c r="AQ9" s="9">
        <f t="shared" si="12"/>
        <v>0.0013440860215053765</v>
      </c>
      <c r="AR9" s="9">
        <f t="shared" si="12"/>
        <v>0.0013020833333333333</v>
      </c>
      <c r="AS9" s="9">
        <f t="shared" si="12"/>
        <v>0.0012254901960784314</v>
      </c>
      <c r="AT9" s="9">
        <f t="shared" si="12"/>
        <v>0.0010964912280701754</v>
      </c>
      <c r="AU9" s="9">
        <f t="shared" si="12"/>
        <v>0.0010416666666666667</v>
      </c>
      <c r="AV9" s="9">
        <f t="shared" si="12"/>
        <v>0.0010162601626016261</v>
      </c>
      <c r="AW9" s="9">
        <f aca="true" t="shared" si="13" ref="AW9:BI9">(rad^2*zeitk)/(4*(AW5-30)*60)</f>
        <v>0.000992063492063492</v>
      </c>
      <c r="AX9" s="9">
        <f t="shared" si="13"/>
        <v>0.000946969696969697</v>
      </c>
      <c r="AY9" s="9">
        <f t="shared" si="13"/>
        <v>0.0008680555555555555</v>
      </c>
      <c r="AZ9" s="9">
        <f t="shared" si="13"/>
        <v>0.0008333333333333334</v>
      </c>
      <c r="BA9" s="9">
        <f t="shared" si="13"/>
        <v>0.0008169934640522876</v>
      </c>
      <c r="BB9" s="9">
        <f t="shared" si="13"/>
        <v>0.0008012820512820513</v>
      </c>
      <c r="BC9" s="9">
        <f t="shared" si="13"/>
        <v>0.0007716049382716049</v>
      </c>
      <c r="BD9" s="9">
        <f t="shared" si="13"/>
        <v>0.0007183908045977011</v>
      </c>
      <c r="BE9" s="9">
        <f t="shared" si="13"/>
        <v>0.0006944444444444445</v>
      </c>
      <c r="BF9" s="9">
        <f t="shared" si="13"/>
        <v>0.0006830601092896175</v>
      </c>
      <c r="BG9" s="9">
        <f t="shared" si="13"/>
        <v>0.0006720430107526882</v>
      </c>
      <c r="BH9" s="9">
        <f t="shared" si="13"/>
        <v>0.0006510416666666666</v>
      </c>
      <c r="BI9" s="9">
        <f t="shared" si="13"/>
        <v>0.0006127450980392157</v>
      </c>
      <c r="BJ9" s="9">
        <f>(rad^2*zeitk)/(4*(BJ5-30)*60)</f>
        <v>0.0005952380952380953</v>
      </c>
    </row>
    <row r="10" spans="1:62" ht="12.75">
      <c r="A10" s="8" t="s">
        <v>39</v>
      </c>
      <c r="B10" s="9"/>
      <c r="C10" s="9"/>
      <c r="D10" s="9"/>
      <c r="E10" s="9"/>
      <c r="F10" s="9">
        <f aca="true" t="shared" si="14" ref="F10:K10">(rad^2*zeitk)/(4*(F5-40)*60)</f>
        <v>0.004166666666666667</v>
      </c>
      <c r="G10" s="9">
        <f t="shared" si="14"/>
        <v>0.0020833333333333333</v>
      </c>
      <c r="H10" s="9">
        <f t="shared" si="14"/>
        <v>0.001388888888888889</v>
      </c>
      <c r="I10" s="9">
        <f t="shared" si="14"/>
        <v>0.0010416666666666667</v>
      </c>
      <c r="J10" s="9">
        <f t="shared" si="14"/>
        <v>0.0008333333333333334</v>
      </c>
      <c r="K10" s="9">
        <f t="shared" si="14"/>
        <v>0.0006944444444444445</v>
      </c>
      <c r="L10" s="8" t="s">
        <v>39</v>
      </c>
      <c r="M10" s="8"/>
      <c r="N10" s="8"/>
      <c r="O10" s="8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>
        <f>(rad^2*zeitk)/(4*(AK5-40)*60)</f>
        <v>0.004166666666666667</v>
      </c>
      <c r="AL10" s="9">
        <f>(rad^2*zeitk)/(4*(AL5-40)*60)</f>
        <v>0.003787878787878788</v>
      </c>
      <c r="AM10" s="9">
        <f aca="true" t="shared" si="15" ref="AM10:BB10">(rad^2*zeitk)/(4*(AM5-40)*60)</f>
        <v>0.003472222222222222</v>
      </c>
      <c r="AN10" s="9">
        <f t="shared" si="15"/>
        <v>0.002976190476190476</v>
      </c>
      <c r="AO10" s="9">
        <f t="shared" si="15"/>
        <v>0.0023148148148148147</v>
      </c>
      <c r="AP10" s="9">
        <f t="shared" si="15"/>
        <v>0.0020833333333333333</v>
      </c>
      <c r="AQ10" s="9">
        <f t="shared" si="15"/>
        <v>0.001984126984126984</v>
      </c>
      <c r="AR10" s="9">
        <f t="shared" si="15"/>
        <v>0.001893939393939394</v>
      </c>
      <c r="AS10" s="9">
        <f t="shared" si="15"/>
        <v>0.001736111111111111</v>
      </c>
      <c r="AT10" s="9">
        <f t="shared" si="15"/>
        <v>0.001488095238095238</v>
      </c>
      <c r="AU10" s="9">
        <f t="shared" si="15"/>
        <v>0.001388888888888889</v>
      </c>
      <c r="AV10" s="9">
        <f t="shared" si="15"/>
        <v>0.0013440860215053765</v>
      </c>
      <c r="AW10" s="9">
        <f t="shared" si="15"/>
        <v>0.0013020833333333333</v>
      </c>
      <c r="AX10" s="9">
        <f t="shared" si="15"/>
        <v>0.0012254901960784314</v>
      </c>
      <c r="AY10" s="9">
        <f t="shared" si="15"/>
        <v>0.0010964912280701754</v>
      </c>
      <c r="AZ10" s="9">
        <f t="shared" si="15"/>
        <v>0.0010416666666666667</v>
      </c>
      <c r="BA10" s="9">
        <f t="shared" si="15"/>
        <v>0.0010162601626016261</v>
      </c>
      <c r="BB10" s="9">
        <f t="shared" si="15"/>
        <v>0.000992063492063492</v>
      </c>
      <c r="BC10" s="9">
        <f aca="true" t="shared" si="16" ref="BC10:BI10">(rad^2*zeitk)/(4*(BC5-40)*60)</f>
        <v>0.000946969696969697</v>
      </c>
      <c r="BD10" s="9">
        <f t="shared" si="16"/>
        <v>0.0008680555555555555</v>
      </c>
      <c r="BE10" s="9">
        <f t="shared" si="16"/>
        <v>0.0008333333333333334</v>
      </c>
      <c r="BF10" s="9">
        <f t="shared" si="16"/>
        <v>0.0008169934640522876</v>
      </c>
      <c r="BG10" s="9">
        <f t="shared" si="16"/>
        <v>0.0008012820512820513</v>
      </c>
      <c r="BH10" s="9">
        <f t="shared" si="16"/>
        <v>0.0007716049382716049</v>
      </c>
      <c r="BI10" s="9">
        <f t="shared" si="16"/>
        <v>0.0007183908045977011</v>
      </c>
      <c r="BJ10" s="9">
        <f>(rad^2*zeitk)/(4*(BJ5-40)*60)</f>
        <v>0.0006944444444444445</v>
      </c>
    </row>
    <row r="11" spans="1:62" ht="12.75">
      <c r="A11" s="8" t="s">
        <v>40</v>
      </c>
      <c r="B11" s="9"/>
      <c r="C11" s="9"/>
      <c r="D11" s="9"/>
      <c r="E11" s="9"/>
      <c r="F11" s="9"/>
      <c r="G11" s="9">
        <f>(rad^2*zeitk)/(4*(G5-50)*60)</f>
        <v>0.004166666666666667</v>
      </c>
      <c r="H11" s="9">
        <f>(rad^2*zeitk)/(4*(H5-50)*60)</f>
        <v>0.0020833333333333333</v>
      </c>
      <c r="I11" s="9">
        <f>(rad^2*zeitk)/(4*(I5-50)*60)</f>
        <v>0.001388888888888889</v>
      </c>
      <c r="J11" s="9">
        <f>(rad^2*zeitk)/(4*(J5-50)*60)</f>
        <v>0.0010416666666666667</v>
      </c>
      <c r="K11" s="9">
        <f>(rad^2*zeitk)/(4*(K5-50)*60)</f>
        <v>0.0008333333333333334</v>
      </c>
      <c r="L11" s="8" t="s">
        <v>40</v>
      </c>
      <c r="M11" s="8"/>
      <c r="N11" s="8"/>
      <c r="O11" s="8"/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>
        <f>(rad^2*zeitk)/(4*(AP5-50)*60)</f>
        <v>0.004166666666666667</v>
      </c>
      <c r="AQ11" s="9">
        <f aca="true" t="shared" si="17" ref="AQ11:BF11">(rad^2*zeitk)/(4*(AQ5-50)*60)</f>
        <v>0.003787878787878788</v>
      </c>
      <c r="AR11" s="9">
        <f t="shared" si="17"/>
        <v>0.003472222222222222</v>
      </c>
      <c r="AS11" s="9">
        <f t="shared" si="17"/>
        <v>0.002976190476190476</v>
      </c>
      <c r="AT11" s="9">
        <f t="shared" si="17"/>
        <v>0.0023148148148148147</v>
      </c>
      <c r="AU11" s="9">
        <f t="shared" si="17"/>
        <v>0.0020833333333333333</v>
      </c>
      <c r="AV11" s="9">
        <f t="shared" si="17"/>
        <v>0.001984126984126984</v>
      </c>
      <c r="AW11" s="9">
        <f t="shared" si="17"/>
        <v>0.001893939393939394</v>
      </c>
      <c r="AX11" s="9">
        <f t="shared" si="17"/>
        <v>0.001736111111111111</v>
      </c>
      <c r="AY11" s="9">
        <f t="shared" si="17"/>
        <v>0.001488095238095238</v>
      </c>
      <c r="AZ11" s="9">
        <f t="shared" si="17"/>
        <v>0.001388888888888889</v>
      </c>
      <c r="BA11" s="9">
        <f t="shared" si="17"/>
        <v>0.0013440860215053765</v>
      </c>
      <c r="BB11" s="9">
        <f t="shared" si="17"/>
        <v>0.0013020833333333333</v>
      </c>
      <c r="BC11" s="9">
        <f t="shared" si="17"/>
        <v>0.0012254901960784314</v>
      </c>
      <c r="BD11" s="9">
        <f t="shared" si="17"/>
        <v>0.0010964912280701754</v>
      </c>
      <c r="BE11" s="9">
        <f t="shared" si="17"/>
        <v>0.0010416666666666667</v>
      </c>
      <c r="BF11" s="9">
        <f t="shared" si="17"/>
        <v>0.0010162601626016261</v>
      </c>
      <c r="BG11" s="9">
        <f>(rad^2*zeitk)/(4*(BG5-50)*60)</f>
        <v>0.000992063492063492</v>
      </c>
      <c r="BH11" s="9">
        <f>(rad^2*zeitk)/(4*(BH5-50)*60)</f>
        <v>0.000946969696969697</v>
      </c>
      <c r="BI11" s="9">
        <f>(rad^2*zeitk)/(4*(BI5-50)*60)</f>
        <v>0.0008680555555555555</v>
      </c>
      <c r="BJ11" s="9">
        <f>(rad^2*zeitk)/(4*(BJ5-50)*60)</f>
        <v>0.0008333333333333334</v>
      </c>
    </row>
    <row r="12" spans="1:62" ht="12.75">
      <c r="A12" s="8" t="s">
        <v>41</v>
      </c>
      <c r="B12" s="9"/>
      <c r="C12" s="9"/>
      <c r="D12" s="9"/>
      <c r="E12" s="9"/>
      <c r="F12" s="9"/>
      <c r="G12" s="9"/>
      <c r="H12" s="9">
        <f>(rad^2*zeitk)/(4*(H5-60)*60)</f>
        <v>0.004166666666666667</v>
      </c>
      <c r="I12" s="9">
        <f>(rad^2*zeitk)/(4*(I5-60)*60)</f>
        <v>0.0020833333333333333</v>
      </c>
      <c r="J12" s="9">
        <f>(rad^2*zeitk)/(4*(J5-60)*60)</f>
        <v>0.001388888888888889</v>
      </c>
      <c r="K12" s="9">
        <f>(rad^2*zeitk)/(4*(K5-60)*60)</f>
        <v>0.0010416666666666667</v>
      </c>
      <c r="L12" s="8" t="s">
        <v>41</v>
      </c>
      <c r="M12" s="8"/>
      <c r="N12" s="8"/>
      <c r="O12" s="8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>
        <f>(rad^2*zeitk)/(4*(AU5-60)*60)</f>
        <v>0.004166666666666667</v>
      </c>
      <c r="AV12" s="9">
        <f aca="true" t="shared" si="18" ref="AV12:BI12">(rad^2*zeitk)/(4*(AV5-60)*60)</f>
        <v>0.003787878787878788</v>
      </c>
      <c r="AW12" s="9">
        <f t="shared" si="18"/>
        <v>0.003472222222222222</v>
      </c>
      <c r="AX12" s="9">
        <f t="shared" si="18"/>
        <v>0.002976190476190476</v>
      </c>
      <c r="AY12" s="9">
        <f t="shared" si="18"/>
        <v>0.0023148148148148147</v>
      </c>
      <c r="AZ12" s="9">
        <f t="shared" si="18"/>
        <v>0.0020833333333333333</v>
      </c>
      <c r="BA12" s="9">
        <f t="shared" si="18"/>
        <v>0.001984126984126984</v>
      </c>
      <c r="BB12" s="9">
        <f t="shared" si="18"/>
        <v>0.001893939393939394</v>
      </c>
      <c r="BC12" s="9">
        <f t="shared" si="18"/>
        <v>0.001736111111111111</v>
      </c>
      <c r="BD12" s="9">
        <f t="shared" si="18"/>
        <v>0.001488095238095238</v>
      </c>
      <c r="BE12" s="9">
        <f t="shared" si="18"/>
        <v>0.001388888888888889</v>
      </c>
      <c r="BF12" s="9">
        <f t="shared" si="18"/>
        <v>0.0013440860215053765</v>
      </c>
      <c r="BG12" s="9">
        <f t="shared" si="18"/>
        <v>0.0013020833333333333</v>
      </c>
      <c r="BH12" s="9">
        <f t="shared" si="18"/>
        <v>0.0012254901960784314</v>
      </c>
      <c r="BI12" s="9">
        <f t="shared" si="18"/>
        <v>0.0010964912280701754</v>
      </c>
      <c r="BJ12" s="9">
        <f>(rad^2*zeitk)/(4*(BJ5-60)*60)</f>
        <v>0.0010416666666666667</v>
      </c>
    </row>
    <row r="13" spans="1:62" ht="12.75">
      <c r="A13" s="1" t="s">
        <v>42</v>
      </c>
      <c r="B13" s="2">
        <f>-LN(1.781*B6)+B6-B6^2/(2*FACT(2))+B6^3/(3*FACT(3))-B6^4/(4*FACT(4))+B6^5/(5*FACT(5))</f>
        <v>4.907626249438993</v>
      </c>
      <c r="C13" s="2">
        <f aca="true" t="shared" si="19" ref="C13:K19">-LN(1.781*C6)+C6-C6^2/(2*FACT(2))+C6^3/(3*FACT(3))-C6^4/(4*FACT(4))</f>
        <v>5.5986933483604515</v>
      </c>
      <c r="D13" s="2">
        <f t="shared" si="19"/>
        <v>6.003464614487184</v>
      </c>
      <c r="E13" s="2">
        <f t="shared" si="19"/>
        <v>6.2907996756164435</v>
      </c>
      <c r="F13" s="2">
        <f t="shared" si="19"/>
        <v>6.513734991222934</v>
      </c>
      <c r="G13" s="2">
        <f t="shared" si="19"/>
        <v>6.695917712162298</v>
      </c>
      <c r="H13" s="2">
        <f t="shared" si="19"/>
        <v>6.849969217619637</v>
      </c>
      <c r="I13" s="2">
        <f t="shared" si="19"/>
        <v>6.983426226238644</v>
      </c>
      <c r="J13" s="2">
        <f t="shared" si="19"/>
        <v>7.101151405755485</v>
      </c>
      <c r="K13" s="2">
        <f t="shared" si="19"/>
        <v>7.2064656352964205</v>
      </c>
      <c r="L13" s="1" t="s">
        <v>42</v>
      </c>
      <c r="M13" s="2">
        <f>-LN(1.781*M6)+M6-M6^2/(2*FACT(2))+M6^3/(3*FACT(3))-M6^4/(4*FACT(4))+M6^5/(5*FACT(5))</f>
        <v>2.6421154525176562</v>
      </c>
      <c r="N13" s="2">
        <f>-LN(1.781*N6)+N6-N6^2/(2*FACT(2))+N6^3/(3*FACT(3))-N6^4/(4*FACT(4))+N6^5/(5*FACT(5))</f>
        <v>3.3147513333804683</v>
      </c>
      <c r="O13" s="2">
        <f>-LN(1.781*O6)+O6-O6^2/(2*FACT(2))+O6^3/(3*FACT(3))-O6^4/(4*FACT(4))+O6^5/(5*FACT(5))</f>
        <v>3.997562789761799</v>
      </c>
      <c r="P13" s="2">
        <f>-LN(1.781*P6)+P6-P6^2/(2*FACT(2))+P6^3/(3*FACT(3))-P6^4/(4*FACT(4))+P6^5/(5*FACT(5))</f>
        <v>4.685521927211075</v>
      </c>
      <c r="Q13" s="2">
        <f>-LN(1.781*Q6)+Q6-Q6^2/(2*FACT(2))+Q6^3/(3*FACT(3))-Q6^4/(4*FACT(4))+Q6^5/(5*FACT(5))</f>
        <v>4.907626249438993</v>
      </c>
      <c r="R13" s="2">
        <f aca="true" t="shared" si="20" ref="R13:AG13">-LN(1.781*R6)+R6-R6^2/(2*FACT(2))+R6^3/(3*FACT(3))-R6^4/(4*FACT(4))+R6^5/(5*FACT(5))</f>
        <v>5.002558393637465</v>
      </c>
      <c r="S13" s="2">
        <f t="shared" si="20"/>
        <v>5.08925468629302</v>
      </c>
      <c r="T13" s="2">
        <f t="shared" si="20"/>
        <v>5.242910133168183</v>
      </c>
      <c r="U13" s="2">
        <f t="shared" si="20"/>
        <v>5.4935640598482856</v>
      </c>
      <c r="V13" s="2">
        <f t="shared" si="20"/>
        <v>5.5986933483604515</v>
      </c>
      <c r="W13" s="2">
        <f t="shared" si="20"/>
        <v>5.647384406991784</v>
      </c>
      <c r="X13" s="2">
        <f t="shared" si="20"/>
        <v>5.693814322418356</v>
      </c>
      <c r="Y13" s="2">
        <f t="shared" si="20"/>
        <v>5.7806680142696445</v>
      </c>
      <c r="Z13" s="2">
        <f t="shared" si="20"/>
        <v>5.934570878029881</v>
      </c>
      <c r="AA13" s="2">
        <f t="shared" si="20"/>
        <v>6.003464614487184</v>
      </c>
      <c r="AB13" s="2">
        <f t="shared" si="20"/>
        <v>6.036209665040129</v>
      </c>
      <c r="AC13" s="2">
        <f t="shared" si="20"/>
        <v>6.0679163884408425</v>
      </c>
      <c r="AD13" s="2">
        <f t="shared" si="20"/>
        <v>6.128464465498332</v>
      </c>
      <c r="AE13" s="2">
        <f t="shared" si="20"/>
        <v>6.239561176494848</v>
      </c>
      <c r="AF13" s="2">
        <f t="shared" si="20"/>
        <v>6.2907996756164435</v>
      </c>
      <c r="AG13" s="2">
        <f t="shared" si="20"/>
        <v>6.3154668947694494</v>
      </c>
      <c r="AH13" s="2">
        <f aca="true" t="shared" si="21" ref="AH13:AW13">-LN(1.781*AH6)+AH6-AH6^2/(2*FACT(2))+AH6^3/(3*FACT(3))-AH6^4/(4*FACT(4))+AH6^5/(5*FACT(5))</f>
        <v>6.3395402618225924</v>
      </c>
      <c r="AI13" s="2">
        <f t="shared" si="21"/>
        <v>6.386015205514919</v>
      </c>
      <c r="AJ13" s="2">
        <f t="shared" si="21"/>
        <v>6.472947704160089</v>
      </c>
      <c r="AK13" s="2">
        <f t="shared" si="21"/>
        <v>6.513734991222934</v>
      </c>
      <c r="AL13" s="2">
        <f t="shared" si="21"/>
        <v>6.533521285389511</v>
      </c>
      <c r="AM13" s="2">
        <f t="shared" si="21"/>
        <v>6.552923666188477</v>
      </c>
      <c r="AN13" s="2">
        <f t="shared" si="21"/>
        <v>6.590634328724939</v>
      </c>
      <c r="AO13" s="2">
        <f t="shared" si="21"/>
        <v>6.662040098390696</v>
      </c>
      <c r="AP13" s="2">
        <f t="shared" si="21"/>
        <v>6.695917712162298</v>
      </c>
      <c r="AQ13" s="2">
        <f t="shared" si="21"/>
        <v>6.712435633697946</v>
      </c>
      <c r="AR13" s="2">
        <f t="shared" si="21"/>
        <v>6.728685141202674</v>
      </c>
      <c r="AS13" s="2">
        <f t="shared" si="21"/>
        <v>6.760412845118276</v>
      </c>
      <c r="AT13" s="2">
        <f t="shared" si="21"/>
        <v>6.820999182463208</v>
      </c>
      <c r="AU13" s="2">
        <f t="shared" si="21"/>
        <v>6.849969217619637</v>
      </c>
      <c r="AV13" s="2">
        <f t="shared" si="21"/>
        <v>6.864145471453519</v>
      </c>
      <c r="AW13" s="2">
        <f t="shared" si="21"/>
        <v>6.878123565046452</v>
      </c>
      <c r="AX13" s="2">
        <f aca="true" t="shared" si="22" ref="AX13:BI13">-LN(1.781*AX6)+AX6-AX6^2/(2*FACT(2))+AX6^3/(3*FACT(3))-AX6^4/(4*FACT(4))+AX6^5/(5*FACT(5))</f>
        <v>6.905506903057567</v>
      </c>
      <c r="AY13" s="2">
        <f t="shared" si="22"/>
        <v>6.958121769433455</v>
      </c>
      <c r="AZ13" s="2">
        <f t="shared" si="22"/>
        <v>6.983426226238644</v>
      </c>
      <c r="BA13" s="2">
        <f t="shared" si="22"/>
        <v>6.995842317859915</v>
      </c>
      <c r="BB13" s="2">
        <f t="shared" si="22"/>
        <v>7.008106138844218</v>
      </c>
      <c r="BC13" s="2">
        <f t="shared" si="22"/>
        <v>7.032191595124673</v>
      </c>
      <c r="BD13" s="2">
        <f t="shared" si="22"/>
        <v>7.078689069326034</v>
      </c>
      <c r="BE13" s="2">
        <f t="shared" si="22"/>
        <v>7.101151405755485</v>
      </c>
      <c r="BF13" s="2">
        <f t="shared" si="22"/>
        <v>7.112196155607995</v>
      </c>
      <c r="BG13" s="2">
        <f t="shared" si="22"/>
        <v>7.123120250366073</v>
      </c>
      <c r="BH13" s="2">
        <f t="shared" si="22"/>
        <v>7.14461682160622</v>
      </c>
      <c r="BI13" s="2">
        <f t="shared" si="22"/>
        <v>7.186271429590893</v>
      </c>
      <c r="BJ13" s="2">
        <f aca="true" t="shared" si="23" ref="BJ13:BJ19">-LN(1.781*BJ6)+BJ6-BJ6^2/(2*FACT(2))+BJ6^3/(3*FACT(3))-BJ6^4/(4*FACT(4))</f>
        <v>7.2064656352964205</v>
      </c>
    </row>
    <row r="14" spans="1:62" ht="12.75">
      <c r="A14" s="1" t="s">
        <v>43</v>
      </c>
      <c r="B14" s="2"/>
      <c r="C14" s="2">
        <f t="shared" si="19"/>
        <v>4.907626249438991</v>
      </c>
      <c r="D14" s="2">
        <f t="shared" si="19"/>
        <v>5.5986933483604515</v>
      </c>
      <c r="E14" s="2">
        <f t="shared" si="19"/>
        <v>6.003464614487184</v>
      </c>
      <c r="F14" s="2">
        <f t="shared" si="19"/>
        <v>6.2907996756164435</v>
      </c>
      <c r="G14" s="2">
        <f t="shared" si="19"/>
        <v>6.513734991222934</v>
      </c>
      <c r="H14" s="2">
        <f t="shared" si="19"/>
        <v>6.695917712162298</v>
      </c>
      <c r="I14" s="2">
        <f t="shared" si="19"/>
        <v>6.849969217619637</v>
      </c>
      <c r="J14" s="2">
        <f t="shared" si="19"/>
        <v>6.983426226238644</v>
      </c>
      <c r="K14" s="2">
        <f t="shared" si="19"/>
        <v>7.101151405755485</v>
      </c>
      <c r="L14" s="1" t="s">
        <v>43</v>
      </c>
      <c r="M14" s="1"/>
      <c r="N14" s="1"/>
      <c r="O14" s="1"/>
      <c r="P14" s="1"/>
      <c r="Q14" s="2"/>
      <c r="R14" s="2"/>
      <c r="S14" s="2"/>
      <c r="T14" s="2"/>
      <c r="U14" s="2"/>
      <c r="V14" s="2">
        <f aca="true" t="shared" si="24" ref="V14:BI19">-LN(1.781*V7)+V7-V7^2/(2*FACT(2))+V7^3/(3*FACT(3))-V7^4/(4*FACT(4))</f>
        <v>4.907626249438991</v>
      </c>
      <c r="W14" s="2">
        <f t="shared" si="24"/>
        <v>5.0025583936374645</v>
      </c>
      <c r="X14" s="2">
        <f t="shared" si="24"/>
        <v>5.089254686293019</v>
      </c>
      <c r="Y14" s="2">
        <f t="shared" si="24"/>
        <v>5.242910133168183</v>
      </c>
      <c r="Z14" s="2">
        <f t="shared" si="24"/>
        <v>5.4935640598482856</v>
      </c>
      <c r="AA14" s="2">
        <f t="shared" si="24"/>
        <v>5.5986933483604515</v>
      </c>
      <c r="AB14" s="2">
        <f t="shared" si="24"/>
        <v>5.647384406991784</v>
      </c>
      <c r="AC14" s="2">
        <f t="shared" si="24"/>
        <v>5.693814322418356</v>
      </c>
      <c r="AD14" s="2">
        <f t="shared" si="24"/>
        <v>5.7806680142696445</v>
      </c>
      <c r="AE14" s="2">
        <f t="shared" si="24"/>
        <v>5.934570878029881</v>
      </c>
      <c r="AF14" s="2">
        <f t="shared" si="24"/>
        <v>6.003464614487184</v>
      </c>
      <c r="AG14" s="2">
        <f t="shared" si="24"/>
        <v>6.036209665040129</v>
      </c>
      <c r="AH14" s="2">
        <f t="shared" si="24"/>
        <v>6.0679163884408425</v>
      </c>
      <c r="AI14" s="2">
        <f t="shared" si="24"/>
        <v>6.128464465498332</v>
      </c>
      <c r="AJ14" s="2">
        <f t="shared" si="24"/>
        <v>6.239561176494848</v>
      </c>
      <c r="AK14" s="2">
        <f t="shared" si="24"/>
        <v>6.2907996756164435</v>
      </c>
      <c r="AL14" s="2">
        <f t="shared" si="24"/>
        <v>6.3154668947694494</v>
      </c>
      <c r="AM14" s="2">
        <f t="shared" si="24"/>
        <v>6.3395402618225924</v>
      </c>
      <c r="AN14" s="2">
        <f t="shared" si="24"/>
        <v>6.386015205514919</v>
      </c>
      <c r="AO14" s="2">
        <f t="shared" si="24"/>
        <v>6.472947704160089</v>
      </c>
      <c r="AP14" s="2">
        <f t="shared" si="24"/>
        <v>6.513734991222934</v>
      </c>
      <c r="AQ14" s="2">
        <f t="shared" si="24"/>
        <v>6.533521285389511</v>
      </c>
      <c r="AR14" s="2">
        <f t="shared" si="24"/>
        <v>6.552923666188477</v>
      </c>
      <c r="AS14" s="2">
        <f t="shared" si="24"/>
        <v>6.590634328724939</v>
      </c>
      <c r="AT14" s="2">
        <f t="shared" si="24"/>
        <v>6.662040098390696</v>
      </c>
      <c r="AU14" s="2">
        <f t="shared" si="24"/>
        <v>6.695917712162298</v>
      </c>
      <c r="AV14" s="2">
        <f t="shared" si="24"/>
        <v>6.712435633697946</v>
      </c>
      <c r="AW14" s="2">
        <f t="shared" si="24"/>
        <v>6.728685141202674</v>
      </c>
      <c r="AX14" s="2">
        <f t="shared" si="24"/>
        <v>6.760412845118276</v>
      </c>
      <c r="AY14" s="2">
        <f t="shared" si="24"/>
        <v>6.820999182463208</v>
      </c>
      <c r="AZ14" s="2">
        <f t="shared" si="24"/>
        <v>6.849969217619637</v>
      </c>
      <c r="BA14" s="2">
        <f t="shared" si="24"/>
        <v>6.864145471453519</v>
      </c>
      <c r="BB14" s="2">
        <f t="shared" si="24"/>
        <v>6.878123565046452</v>
      </c>
      <c r="BC14" s="2">
        <f t="shared" si="24"/>
        <v>6.905506903057567</v>
      </c>
      <c r="BD14" s="2">
        <f t="shared" si="24"/>
        <v>6.958121769433455</v>
      </c>
      <c r="BE14" s="2">
        <f t="shared" si="24"/>
        <v>6.983426226238644</v>
      </c>
      <c r="BF14" s="2">
        <f t="shared" si="24"/>
        <v>6.995842317859915</v>
      </c>
      <c r="BG14" s="2">
        <f t="shared" si="24"/>
        <v>7.008106138844218</v>
      </c>
      <c r="BH14" s="2">
        <f t="shared" si="24"/>
        <v>7.032191595124673</v>
      </c>
      <c r="BI14" s="2">
        <f t="shared" si="24"/>
        <v>7.078689069326034</v>
      </c>
      <c r="BJ14" s="2">
        <f t="shared" si="23"/>
        <v>7.101151405755485</v>
      </c>
    </row>
    <row r="15" spans="1:62" ht="12.75">
      <c r="A15" s="1" t="s">
        <v>44</v>
      </c>
      <c r="B15" s="2"/>
      <c r="C15" s="2"/>
      <c r="D15" s="2">
        <f t="shared" si="19"/>
        <v>4.907626249438991</v>
      </c>
      <c r="E15" s="2">
        <f t="shared" si="19"/>
        <v>5.5986933483604515</v>
      </c>
      <c r="F15" s="2">
        <f t="shared" si="19"/>
        <v>6.003464614487184</v>
      </c>
      <c r="G15" s="2">
        <f t="shared" si="19"/>
        <v>6.2907996756164435</v>
      </c>
      <c r="H15" s="2">
        <f t="shared" si="19"/>
        <v>6.513734991222934</v>
      </c>
      <c r="I15" s="2">
        <f t="shared" si="19"/>
        <v>6.695917712162298</v>
      </c>
      <c r="J15" s="2">
        <f t="shared" si="19"/>
        <v>6.849969217619637</v>
      </c>
      <c r="K15" s="2">
        <f t="shared" si="19"/>
        <v>6.983426226238644</v>
      </c>
      <c r="L15" s="1" t="s">
        <v>44</v>
      </c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f>-LN(1.781*AA8)+AA8-AA8^2/(2*FACT(2))+AA8^3/(3*FACT(3))-AA8^4/(4*FACT(4))</f>
        <v>4.907626249438991</v>
      </c>
      <c r="AB15" s="2">
        <f t="shared" si="24"/>
        <v>5.0025583936374645</v>
      </c>
      <c r="AC15" s="2">
        <f t="shared" si="24"/>
        <v>5.089254686293019</v>
      </c>
      <c r="AD15" s="2">
        <f t="shared" si="24"/>
        <v>5.242910133168183</v>
      </c>
      <c r="AE15" s="2">
        <f t="shared" si="24"/>
        <v>5.4935640598482856</v>
      </c>
      <c r="AF15" s="2">
        <f t="shared" si="24"/>
        <v>5.5986933483604515</v>
      </c>
      <c r="AG15" s="2">
        <f t="shared" si="24"/>
        <v>5.647384406991784</v>
      </c>
      <c r="AH15" s="2">
        <f t="shared" si="24"/>
        <v>5.693814322418356</v>
      </c>
      <c r="AI15" s="2">
        <f t="shared" si="24"/>
        <v>5.7806680142696445</v>
      </c>
      <c r="AJ15" s="2">
        <f t="shared" si="24"/>
        <v>5.934570878029881</v>
      </c>
      <c r="AK15" s="2">
        <f t="shared" si="24"/>
        <v>6.003464614487184</v>
      </c>
      <c r="AL15" s="2">
        <f t="shared" si="24"/>
        <v>6.036209665040129</v>
      </c>
      <c r="AM15" s="2">
        <f t="shared" si="24"/>
        <v>6.0679163884408425</v>
      </c>
      <c r="AN15" s="2">
        <f t="shared" si="24"/>
        <v>6.128464465498332</v>
      </c>
      <c r="AO15" s="2">
        <f t="shared" si="24"/>
        <v>6.239561176494848</v>
      </c>
      <c r="AP15" s="2">
        <f t="shared" si="24"/>
        <v>6.2907996756164435</v>
      </c>
      <c r="AQ15" s="2">
        <f t="shared" si="24"/>
        <v>6.3154668947694494</v>
      </c>
      <c r="AR15" s="2">
        <f t="shared" si="24"/>
        <v>6.3395402618225924</v>
      </c>
      <c r="AS15" s="2">
        <f t="shared" si="24"/>
        <v>6.386015205514919</v>
      </c>
      <c r="AT15" s="2">
        <f t="shared" si="24"/>
        <v>6.472947704160089</v>
      </c>
      <c r="AU15" s="2">
        <f t="shared" si="24"/>
        <v>6.513734991222934</v>
      </c>
      <c r="AV15" s="2">
        <f t="shared" si="24"/>
        <v>6.533521285389511</v>
      </c>
      <c r="AW15" s="2">
        <f t="shared" si="24"/>
        <v>6.552923666188477</v>
      </c>
      <c r="AX15" s="2">
        <f t="shared" si="24"/>
        <v>6.590634328724939</v>
      </c>
      <c r="AY15" s="2">
        <f t="shared" si="24"/>
        <v>6.662040098390696</v>
      </c>
      <c r="AZ15" s="2">
        <f t="shared" si="24"/>
        <v>6.695917712162298</v>
      </c>
      <c r="BA15" s="2">
        <f t="shared" si="24"/>
        <v>6.712435633697946</v>
      </c>
      <c r="BB15" s="2">
        <f t="shared" si="24"/>
        <v>6.728685141202674</v>
      </c>
      <c r="BC15" s="2">
        <f t="shared" si="24"/>
        <v>6.760412845118276</v>
      </c>
      <c r="BD15" s="2">
        <f t="shared" si="24"/>
        <v>6.820999182463208</v>
      </c>
      <c r="BE15" s="2">
        <f t="shared" si="24"/>
        <v>6.849969217619637</v>
      </c>
      <c r="BF15" s="2">
        <f t="shared" si="24"/>
        <v>6.864145471453519</v>
      </c>
      <c r="BG15" s="2">
        <f t="shared" si="24"/>
        <v>6.878123565046452</v>
      </c>
      <c r="BH15" s="2">
        <f t="shared" si="24"/>
        <v>6.905506903057567</v>
      </c>
      <c r="BI15" s="2">
        <f t="shared" si="24"/>
        <v>6.958121769433455</v>
      </c>
      <c r="BJ15" s="2">
        <f t="shared" si="23"/>
        <v>6.983426226238644</v>
      </c>
    </row>
    <row r="16" spans="1:62" ht="12.75">
      <c r="A16" s="1" t="s">
        <v>45</v>
      </c>
      <c r="B16" s="2"/>
      <c r="C16" s="2"/>
      <c r="D16" s="2"/>
      <c r="E16" s="2">
        <f t="shared" si="19"/>
        <v>4.907626249438991</v>
      </c>
      <c r="F16" s="2">
        <f t="shared" si="19"/>
        <v>5.5986933483604515</v>
      </c>
      <c r="G16" s="2">
        <f t="shared" si="19"/>
        <v>6.003464614487184</v>
      </c>
      <c r="H16" s="2">
        <f t="shared" si="19"/>
        <v>6.2907996756164435</v>
      </c>
      <c r="I16" s="2">
        <f t="shared" si="19"/>
        <v>6.513734991222934</v>
      </c>
      <c r="J16" s="2">
        <f t="shared" si="19"/>
        <v>6.695917712162298</v>
      </c>
      <c r="K16" s="2">
        <f t="shared" si="19"/>
        <v>6.849969217619637</v>
      </c>
      <c r="L16" s="1" t="s">
        <v>45</v>
      </c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>
        <f>-LN(1.781*AF9)+AF9-AF9^2/(2*FACT(2))+AF9^3/(3*FACT(3))-AF9^4/(4*FACT(4))</f>
        <v>4.907626249438991</v>
      </c>
      <c r="AG16" s="2">
        <f t="shared" si="24"/>
        <v>5.0025583936374645</v>
      </c>
      <c r="AH16" s="2">
        <f t="shared" si="24"/>
        <v>5.089254686293019</v>
      </c>
      <c r="AI16" s="2">
        <f t="shared" si="24"/>
        <v>5.242910133168183</v>
      </c>
      <c r="AJ16" s="2">
        <f t="shared" si="24"/>
        <v>5.4935640598482856</v>
      </c>
      <c r="AK16" s="2">
        <f t="shared" si="24"/>
        <v>5.5986933483604515</v>
      </c>
      <c r="AL16" s="2">
        <f t="shared" si="24"/>
        <v>5.647384406991784</v>
      </c>
      <c r="AM16" s="2">
        <f t="shared" si="24"/>
        <v>5.693814322418356</v>
      </c>
      <c r="AN16" s="2">
        <f t="shared" si="24"/>
        <v>5.7806680142696445</v>
      </c>
      <c r="AO16" s="2">
        <f t="shared" si="24"/>
        <v>5.934570878029881</v>
      </c>
      <c r="AP16" s="2">
        <f t="shared" si="24"/>
        <v>6.003464614487184</v>
      </c>
      <c r="AQ16" s="2">
        <f t="shared" si="24"/>
        <v>6.036209665040129</v>
      </c>
      <c r="AR16" s="2">
        <f t="shared" si="24"/>
        <v>6.0679163884408425</v>
      </c>
      <c r="AS16" s="2">
        <f t="shared" si="24"/>
        <v>6.128464465498332</v>
      </c>
      <c r="AT16" s="2">
        <f t="shared" si="24"/>
        <v>6.239561176494848</v>
      </c>
      <c r="AU16" s="2">
        <f t="shared" si="24"/>
        <v>6.2907996756164435</v>
      </c>
      <c r="AV16" s="2">
        <f t="shared" si="24"/>
        <v>6.3154668947694494</v>
      </c>
      <c r="AW16" s="2">
        <f t="shared" si="24"/>
        <v>6.3395402618225924</v>
      </c>
      <c r="AX16" s="2">
        <f t="shared" si="24"/>
        <v>6.386015205514919</v>
      </c>
      <c r="AY16" s="2">
        <f t="shared" si="24"/>
        <v>6.472947704160089</v>
      </c>
      <c r="AZ16" s="2">
        <f t="shared" si="24"/>
        <v>6.513734991222934</v>
      </c>
      <c r="BA16" s="2">
        <f t="shared" si="24"/>
        <v>6.533521285389511</v>
      </c>
      <c r="BB16" s="2">
        <f t="shared" si="24"/>
        <v>6.552923666188477</v>
      </c>
      <c r="BC16" s="2">
        <f t="shared" si="24"/>
        <v>6.590634328724939</v>
      </c>
      <c r="BD16" s="2">
        <f t="shared" si="24"/>
        <v>6.662040098390696</v>
      </c>
      <c r="BE16" s="2">
        <f t="shared" si="24"/>
        <v>6.695917712162298</v>
      </c>
      <c r="BF16" s="2">
        <f t="shared" si="24"/>
        <v>6.712435633697946</v>
      </c>
      <c r="BG16" s="2">
        <f t="shared" si="24"/>
        <v>6.728685141202674</v>
      </c>
      <c r="BH16" s="2">
        <f t="shared" si="24"/>
        <v>6.760412845118276</v>
      </c>
      <c r="BI16" s="2">
        <f t="shared" si="24"/>
        <v>6.820999182463208</v>
      </c>
      <c r="BJ16" s="2">
        <f t="shared" si="23"/>
        <v>6.849969217619637</v>
      </c>
    </row>
    <row r="17" spans="1:62" ht="12.75">
      <c r="A17" s="1" t="s">
        <v>46</v>
      </c>
      <c r="B17" s="2"/>
      <c r="C17" s="2"/>
      <c r="D17" s="2"/>
      <c r="E17" s="2"/>
      <c r="F17" s="2">
        <f t="shared" si="19"/>
        <v>4.907626249438991</v>
      </c>
      <c r="G17" s="2">
        <f t="shared" si="19"/>
        <v>5.5986933483604515</v>
      </c>
      <c r="H17" s="2">
        <f t="shared" si="19"/>
        <v>6.003464614487184</v>
      </c>
      <c r="I17" s="2">
        <f t="shared" si="19"/>
        <v>6.2907996756164435</v>
      </c>
      <c r="J17" s="2">
        <f t="shared" si="19"/>
        <v>6.513734991222934</v>
      </c>
      <c r="K17" s="2">
        <f t="shared" si="19"/>
        <v>6.695917712162298</v>
      </c>
      <c r="L17" s="1" t="s">
        <v>46</v>
      </c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f>-LN(1.781*AK10)+AK10-AK10^2/(2*FACT(2))+AK10^3/(3*FACT(3))-AK10^4/(4*FACT(4))</f>
        <v>4.907626249438991</v>
      </c>
      <c r="AL17" s="2">
        <f t="shared" si="24"/>
        <v>5.0025583936374645</v>
      </c>
      <c r="AM17" s="2">
        <f t="shared" si="24"/>
        <v>5.089254686293019</v>
      </c>
      <c r="AN17" s="2">
        <f t="shared" si="24"/>
        <v>5.242910133168183</v>
      </c>
      <c r="AO17" s="2">
        <f t="shared" si="24"/>
        <v>5.4935640598482856</v>
      </c>
      <c r="AP17" s="2">
        <f>-LN(1.781*AP10)+AP10-AP10^2/(2*FACT(2))+AP10^3/(3*FACT(3))-AP10^4/(4*FACT(4))</f>
        <v>5.5986933483604515</v>
      </c>
      <c r="AQ17" s="2">
        <f t="shared" si="24"/>
        <v>5.647384406991784</v>
      </c>
      <c r="AR17" s="2">
        <f t="shared" si="24"/>
        <v>5.693814322418356</v>
      </c>
      <c r="AS17" s="2">
        <f t="shared" si="24"/>
        <v>5.7806680142696445</v>
      </c>
      <c r="AT17" s="2">
        <f t="shared" si="24"/>
        <v>5.934570878029881</v>
      </c>
      <c r="AU17" s="2">
        <f t="shared" si="24"/>
        <v>6.003464614487184</v>
      </c>
      <c r="AV17" s="2">
        <f t="shared" si="24"/>
        <v>6.036209665040129</v>
      </c>
      <c r="AW17" s="2">
        <f t="shared" si="24"/>
        <v>6.0679163884408425</v>
      </c>
      <c r="AX17" s="2">
        <f t="shared" si="24"/>
        <v>6.128464465498332</v>
      </c>
      <c r="AY17" s="2">
        <f t="shared" si="24"/>
        <v>6.239561176494848</v>
      </c>
      <c r="AZ17" s="2">
        <f t="shared" si="24"/>
        <v>6.2907996756164435</v>
      </c>
      <c r="BA17" s="2">
        <f t="shared" si="24"/>
        <v>6.3154668947694494</v>
      </c>
      <c r="BB17" s="2">
        <f t="shared" si="24"/>
        <v>6.3395402618225924</v>
      </c>
      <c r="BC17" s="2">
        <f t="shared" si="24"/>
        <v>6.386015205514919</v>
      </c>
      <c r="BD17" s="2">
        <f t="shared" si="24"/>
        <v>6.472947704160089</v>
      </c>
      <c r="BE17" s="2">
        <f t="shared" si="24"/>
        <v>6.513734991222934</v>
      </c>
      <c r="BF17" s="2">
        <f t="shared" si="24"/>
        <v>6.533521285389511</v>
      </c>
      <c r="BG17" s="2">
        <f t="shared" si="24"/>
        <v>6.552923666188477</v>
      </c>
      <c r="BH17" s="2">
        <f t="shared" si="24"/>
        <v>6.590634328724939</v>
      </c>
      <c r="BI17" s="2">
        <f t="shared" si="24"/>
        <v>6.662040098390696</v>
      </c>
      <c r="BJ17" s="2">
        <f t="shared" si="23"/>
        <v>6.695917712162298</v>
      </c>
    </row>
    <row r="18" spans="1:62" ht="12.75">
      <c r="A18" s="1" t="s">
        <v>47</v>
      </c>
      <c r="B18" s="2"/>
      <c r="C18" s="2"/>
      <c r="D18" s="2"/>
      <c r="E18" s="2"/>
      <c r="F18" s="2"/>
      <c r="G18" s="2">
        <f t="shared" si="19"/>
        <v>4.907626249438991</v>
      </c>
      <c r="H18" s="2">
        <f t="shared" si="19"/>
        <v>5.5986933483604515</v>
      </c>
      <c r="I18" s="2">
        <f t="shared" si="19"/>
        <v>6.003464614487184</v>
      </c>
      <c r="J18" s="2">
        <f t="shared" si="19"/>
        <v>6.2907996756164435</v>
      </c>
      <c r="K18" s="2">
        <f t="shared" si="19"/>
        <v>6.513734991222934</v>
      </c>
      <c r="L18" s="1" t="s">
        <v>47</v>
      </c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>
        <f>-LN(1.781*AP11)+AP11-AP11^2/(2*FACT(2))+AP11^3/(3*FACT(3))-AP11^4/(4*FACT(4))</f>
        <v>4.907626249438991</v>
      </c>
      <c r="AQ18" s="2">
        <f t="shared" si="24"/>
        <v>5.0025583936374645</v>
      </c>
      <c r="AR18" s="2">
        <f t="shared" si="24"/>
        <v>5.089254686293019</v>
      </c>
      <c r="AS18" s="2">
        <f t="shared" si="24"/>
        <v>5.242910133168183</v>
      </c>
      <c r="AT18" s="2">
        <f t="shared" si="24"/>
        <v>5.4935640598482856</v>
      </c>
      <c r="AU18" s="2">
        <f t="shared" si="24"/>
        <v>5.5986933483604515</v>
      </c>
      <c r="AV18" s="2">
        <f t="shared" si="24"/>
        <v>5.647384406991784</v>
      </c>
      <c r="AW18" s="2">
        <f t="shared" si="24"/>
        <v>5.693814322418356</v>
      </c>
      <c r="AX18" s="2">
        <f t="shared" si="24"/>
        <v>5.7806680142696445</v>
      </c>
      <c r="AY18" s="2">
        <f t="shared" si="24"/>
        <v>5.934570878029881</v>
      </c>
      <c r="AZ18" s="2">
        <f t="shared" si="24"/>
        <v>6.003464614487184</v>
      </c>
      <c r="BA18" s="2">
        <f t="shared" si="24"/>
        <v>6.036209665040129</v>
      </c>
      <c r="BB18" s="2">
        <f t="shared" si="24"/>
        <v>6.0679163884408425</v>
      </c>
      <c r="BC18" s="2">
        <f t="shared" si="24"/>
        <v>6.128464465498332</v>
      </c>
      <c r="BD18" s="2">
        <f t="shared" si="24"/>
        <v>6.239561176494848</v>
      </c>
      <c r="BE18" s="2">
        <f t="shared" si="24"/>
        <v>6.2907996756164435</v>
      </c>
      <c r="BF18" s="2">
        <f t="shared" si="24"/>
        <v>6.3154668947694494</v>
      </c>
      <c r="BG18" s="2">
        <f t="shared" si="24"/>
        <v>6.3395402618225924</v>
      </c>
      <c r="BH18" s="2">
        <f t="shared" si="24"/>
        <v>6.386015205514919</v>
      </c>
      <c r="BI18" s="2">
        <f t="shared" si="24"/>
        <v>6.472947704160089</v>
      </c>
      <c r="BJ18" s="2">
        <f t="shared" si="23"/>
        <v>6.513734991222934</v>
      </c>
    </row>
    <row r="19" spans="1:62" ht="12.75">
      <c r="A19" s="1" t="s">
        <v>48</v>
      </c>
      <c r="B19" s="2"/>
      <c r="C19" s="2"/>
      <c r="D19" s="2"/>
      <c r="E19" s="2"/>
      <c r="F19" s="2"/>
      <c r="G19" s="2"/>
      <c r="H19" s="2">
        <f t="shared" si="19"/>
        <v>4.907626249438991</v>
      </c>
      <c r="I19" s="2">
        <f t="shared" si="19"/>
        <v>5.5986933483604515</v>
      </c>
      <c r="J19" s="2">
        <f t="shared" si="19"/>
        <v>6.003464614487184</v>
      </c>
      <c r="K19" s="2">
        <f t="shared" si="19"/>
        <v>6.2907996756164435</v>
      </c>
      <c r="L19" s="1" t="s">
        <v>48</v>
      </c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>
        <f>-LN(1.781*AU12)+AU12-AU12^2/(2*FACT(2))+AU12^3/(3*FACT(3))-AU12^4/(4*FACT(4))</f>
        <v>4.907626249438991</v>
      </c>
      <c r="AV19" s="2">
        <f t="shared" si="24"/>
        <v>5.0025583936374645</v>
      </c>
      <c r="AW19" s="2">
        <f t="shared" si="24"/>
        <v>5.089254686293019</v>
      </c>
      <c r="AX19" s="2">
        <f t="shared" si="24"/>
        <v>5.242910133168183</v>
      </c>
      <c r="AY19" s="2">
        <f t="shared" si="24"/>
        <v>5.4935640598482856</v>
      </c>
      <c r="AZ19" s="2">
        <f t="shared" si="24"/>
        <v>5.5986933483604515</v>
      </c>
      <c r="BA19" s="2">
        <f t="shared" si="24"/>
        <v>5.647384406991784</v>
      </c>
      <c r="BB19" s="2">
        <f t="shared" si="24"/>
        <v>5.693814322418356</v>
      </c>
      <c r="BC19" s="2">
        <f t="shared" si="24"/>
        <v>5.7806680142696445</v>
      </c>
      <c r="BD19" s="2">
        <f t="shared" si="24"/>
        <v>5.934570878029881</v>
      </c>
      <c r="BE19" s="2">
        <f t="shared" si="24"/>
        <v>6.003464614487184</v>
      </c>
      <c r="BF19" s="2">
        <f t="shared" si="24"/>
        <v>6.036209665040129</v>
      </c>
      <c r="BG19" s="2">
        <f t="shared" si="24"/>
        <v>6.0679163884408425</v>
      </c>
      <c r="BH19" s="2">
        <f t="shared" si="24"/>
        <v>6.128464465498332</v>
      </c>
      <c r="BI19" s="2">
        <f t="shared" si="24"/>
        <v>6.239561176494848</v>
      </c>
      <c r="BJ19" s="2">
        <f t="shared" si="23"/>
        <v>6.2907996756164435</v>
      </c>
    </row>
    <row r="20" spans="1:62" ht="12.75">
      <c r="A20" s="1" t="s">
        <v>49</v>
      </c>
      <c r="B20" s="2">
        <f>vpktst*B13/(4*PI()*kwert*maech)</f>
        <v>0.19526824411143864</v>
      </c>
      <c r="C20" s="2">
        <f aca="true" t="shared" si="25" ref="C20:K25">vpktst*C13/(4*PI()*kwert*maech)</f>
        <v>0.22276493031182013</v>
      </c>
      <c r="D20" s="2">
        <f t="shared" si="25"/>
        <v>0.23887026726822877</v>
      </c>
      <c r="E20" s="2">
        <f t="shared" si="25"/>
        <v>0.25030296609381214</v>
      </c>
      <c r="F20" s="2">
        <f t="shared" si="25"/>
        <v>0.25917328046094334</v>
      </c>
      <c r="G20" s="2">
        <f t="shared" si="25"/>
        <v>0.26642210060680116</v>
      </c>
      <c r="H20" s="2">
        <f t="shared" si="25"/>
        <v>0.272551615252872</v>
      </c>
      <c r="I20" s="2">
        <f t="shared" si="25"/>
        <v>0.2778617009058652</v>
      </c>
      <c r="J20" s="2">
        <f t="shared" si="25"/>
        <v>0.2825458369674867</v>
      </c>
      <c r="K20" s="2">
        <f t="shared" si="25"/>
        <v>0.2867361570198253</v>
      </c>
      <c r="L20" s="1" t="s">
        <v>49</v>
      </c>
      <c r="M20" s="2">
        <f>vpktst*M13/(4*PI()*kwert*maech)</f>
        <v>0.10512643362191622</v>
      </c>
      <c r="N20" s="2">
        <f>vpktst*N13/(4*PI()*kwert*maech)</f>
        <v>0.13188976495698815</v>
      </c>
      <c r="O20" s="2">
        <f>vpktst*O13/(4*PI()*kwert*maech)</f>
        <v>0.15905796957770435</v>
      </c>
      <c r="P20" s="2">
        <f>vpktst*P13/(4*PI()*kwert*maech)</f>
        <v>0.18643099392027657</v>
      </c>
      <c r="Q20" s="2">
        <f>vpktst*Q13/(4*PI()*kwert*maech)</f>
        <v>0.19526824411143864</v>
      </c>
      <c r="R20" s="2">
        <f aca="true" t="shared" si="26" ref="R20:AG23">vpktst*R13/(4*PI()*kwert*maech)</f>
        <v>0.19904547411331355</v>
      </c>
      <c r="S20" s="2">
        <f t="shared" si="26"/>
        <v>0.20249500999428183</v>
      </c>
      <c r="T20" s="2">
        <f t="shared" si="26"/>
        <v>0.20860876597007588</v>
      </c>
      <c r="U20" s="2">
        <f t="shared" si="26"/>
        <v>0.21858196882920883</v>
      </c>
      <c r="V20" s="2">
        <f t="shared" si="26"/>
        <v>0.22276493031182013</v>
      </c>
      <c r="W20" s="2">
        <f t="shared" si="26"/>
        <v>0.22470228597820863</v>
      </c>
      <c r="X20" s="2">
        <f t="shared" si="26"/>
        <v>0.226549673615078</v>
      </c>
      <c r="Y20" s="2">
        <f t="shared" si="26"/>
        <v>0.23000547221105622</v>
      </c>
      <c r="Z20" s="2">
        <f t="shared" si="26"/>
        <v>0.23612907259191623</v>
      </c>
      <c r="AA20" s="2">
        <f t="shared" si="26"/>
        <v>0.23887026726822877</v>
      </c>
      <c r="AB20" s="2">
        <f t="shared" si="26"/>
        <v>0.24017315143255258</v>
      </c>
      <c r="AC20" s="2">
        <f t="shared" si="26"/>
        <v>0.24143472187217033</v>
      </c>
      <c r="AD20" s="2">
        <f t="shared" si="26"/>
        <v>0.2438438533117724</v>
      </c>
      <c r="AE20" s="2">
        <f t="shared" si="26"/>
        <v>0.24826425099085925</v>
      </c>
      <c r="AF20" s="2">
        <f t="shared" si="26"/>
        <v>0.25030296609381214</v>
      </c>
      <c r="AG20" s="2">
        <f t="shared" si="26"/>
        <v>0.25128444355894514</v>
      </c>
      <c r="AH20" s="2">
        <f aca="true" t="shared" si="27" ref="AH20:AW25">vpktst*AH13/(4*PI()*kwert*maech)</f>
        <v>0.2522422923997885</v>
      </c>
      <c r="AI20" s="2">
        <f t="shared" si="27"/>
        <v>0.2540914716544263</v>
      </c>
      <c r="AJ20" s="2">
        <f t="shared" si="27"/>
        <v>0.2575504058731034</v>
      </c>
      <c r="AK20" s="2">
        <f t="shared" si="27"/>
        <v>0.25917328046094334</v>
      </c>
      <c r="AL20" s="2">
        <f t="shared" si="27"/>
        <v>0.2599605520914636</v>
      </c>
      <c r="AM20" s="2">
        <f t="shared" si="27"/>
        <v>0.2607325482944403</v>
      </c>
      <c r="AN20" s="2">
        <f t="shared" si="27"/>
        <v>0.2622330078819274</v>
      </c>
      <c r="AO20" s="2">
        <f t="shared" si="27"/>
        <v>0.26507415318382394</v>
      </c>
      <c r="AP20" s="2">
        <f t="shared" si="27"/>
        <v>0.26642210060680116</v>
      </c>
      <c r="AQ20" s="2">
        <f t="shared" si="27"/>
        <v>0.2670793278223017</v>
      </c>
      <c r="AR20" s="2">
        <f t="shared" si="27"/>
        <v>0.2677258751828483</v>
      </c>
      <c r="AS20" s="2">
        <f t="shared" si="27"/>
        <v>0.2689882804106294</v>
      </c>
      <c r="AT20" s="2">
        <f t="shared" si="27"/>
        <v>0.2713989341786991</v>
      </c>
      <c r="AU20" s="2">
        <f t="shared" si="27"/>
        <v>0.272551615252872</v>
      </c>
      <c r="AV20" s="2">
        <f t="shared" si="27"/>
        <v>0.27311567047091895</v>
      </c>
      <c r="AW20" s="2">
        <f t="shared" si="27"/>
        <v>0.2736718411434981</v>
      </c>
      <c r="AX20" s="2">
        <f aca="true" t="shared" si="28" ref="AX20:BI23">vpktst*AX13/(4*PI()*kwert*maech)</f>
        <v>0.27476138954420437</v>
      </c>
      <c r="AY20" s="2">
        <f t="shared" si="28"/>
        <v>0.2768548685601649</v>
      </c>
      <c r="AZ20" s="2">
        <f t="shared" si="28"/>
        <v>0.2778617009058652</v>
      </c>
      <c r="BA20" s="2">
        <f t="shared" si="28"/>
        <v>0.278355721494717</v>
      </c>
      <c r="BB20" s="2">
        <f t="shared" si="28"/>
        <v>0.27884368342742843</v>
      </c>
      <c r="BC20" s="2">
        <f t="shared" si="28"/>
        <v>0.279802013283343</v>
      </c>
      <c r="BD20" s="2">
        <f t="shared" si="28"/>
        <v>0.2816520889984516</v>
      </c>
      <c r="BE20" s="2">
        <f t="shared" si="28"/>
        <v>0.2825458369674867</v>
      </c>
      <c r="BF20" s="2">
        <f t="shared" si="28"/>
        <v>0.2829852936010468</v>
      </c>
      <c r="BG20" s="2">
        <f t="shared" si="28"/>
        <v>0.2834199495209349</v>
      </c>
      <c r="BH20" s="2">
        <f t="shared" si="28"/>
        <v>0.284275270914034</v>
      </c>
      <c r="BI20" s="2">
        <f t="shared" si="28"/>
        <v>0.285932655104863</v>
      </c>
      <c r="BJ20" s="2">
        <f aca="true" t="shared" si="29" ref="BJ20:BJ25">vpktst*BJ13/(4*PI()*kwert*maech)</f>
        <v>0.2867361570198253</v>
      </c>
    </row>
    <row r="21" spans="1:62" ht="12.75">
      <c r="A21" s="1" t="s">
        <v>50</v>
      </c>
      <c r="B21" s="2"/>
      <c r="C21" s="2">
        <f>vpktst*C14/(4*PI()*kwert*maech)</f>
        <v>0.19526824411143856</v>
      </c>
      <c r="D21" s="2">
        <f t="shared" si="25"/>
        <v>0.22276493031182013</v>
      </c>
      <c r="E21" s="2">
        <f t="shared" si="25"/>
        <v>0.23887026726822877</v>
      </c>
      <c r="F21" s="2">
        <f t="shared" si="25"/>
        <v>0.25030296609381214</v>
      </c>
      <c r="G21" s="2">
        <f t="shared" si="25"/>
        <v>0.25917328046094334</v>
      </c>
      <c r="H21" s="2">
        <f t="shared" si="25"/>
        <v>0.26642210060680116</v>
      </c>
      <c r="I21" s="2">
        <f t="shared" si="25"/>
        <v>0.272551615252872</v>
      </c>
      <c r="J21" s="2">
        <f t="shared" si="25"/>
        <v>0.2778617009058652</v>
      </c>
      <c r="K21" s="2">
        <f t="shared" si="25"/>
        <v>0.2825458369674867</v>
      </c>
      <c r="L21" s="1" t="s">
        <v>50</v>
      </c>
      <c r="M21" s="1"/>
      <c r="N21" s="1"/>
      <c r="O21" s="1"/>
      <c r="P21" s="1"/>
      <c r="Q21" s="2"/>
      <c r="R21" s="2"/>
      <c r="S21" s="2"/>
      <c r="T21" s="2"/>
      <c r="U21" s="2"/>
      <c r="V21" s="2">
        <f>vpktst*V14/(4*PI()*kwert*maech)</f>
        <v>0.19526824411143856</v>
      </c>
      <c r="W21" s="2">
        <f t="shared" si="26"/>
        <v>0.1990454741133135</v>
      </c>
      <c r="X21" s="2">
        <f t="shared" si="26"/>
        <v>0.2024950099942818</v>
      </c>
      <c r="Y21" s="2">
        <f t="shared" si="26"/>
        <v>0.20860876597007588</v>
      </c>
      <c r="Z21" s="2">
        <f t="shared" si="26"/>
        <v>0.21858196882920883</v>
      </c>
      <c r="AA21" s="2">
        <f t="shared" si="26"/>
        <v>0.22276493031182013</v>
      </c>
      <c r="AB21" s="2">
        <f t="shared" si="26"/>
        <v>0.22470228597820863</v>
      </c>
      <c r="AC21" s="2">
        <f t="shared" si="26"/>
        <v>0.226549673615078</v>
      </c>
      <c r="AD21" s="2">
        <f t="shared" si="26"/>
        <v>0.23000547221105622</v>
      </c>
      <c r="AE21" s="2">
        <f t="shared" si="26"/>
        <v>0.23612907259191623</v>
      </c>
      <c r="AF21" s="2">
        <f t="shared" si="26"/>
        <v>0.23887026726822877</v>
      </c>
      <c r="AG21" s="2">
        <f t="shared" si="26"/>
        <v>0.24017315143255258</v>
      </c>
      <c r="AH21" s="2">
        <f t="shared" si="27"/>
        <v>0.24143472187217033</v>
      </c>
      <c r="AI21" s="2">
        <f t="shared" si="27"/>
        <v>0.2438438533117724</v>
      </c>
      <c r="AJ21" s="2">
        <f t="shared" si="27"/>
        <v>0.24826425099085925</v>
      </c>
      <c r="AK21" s="2">
        <f t="shared" si="27"/>
        <v>0.25030296609381214</v>
      </c>
      <c r="AL21" s="2">
        <f t="shared" si="27"/>
        <v>0.25128444355894514</v>
      </c>
      <c r="AM21" s="2">
        <f t="shared" si="27"/>
        <v>0.2522422923997885</v>
      </c>
      <c r="AN21" s="2">
        <f t="shared" si="27"/>
        <v>0.2540914716544263</v>
      </c>
      <c r="AO21" s="2">
        <f t="shared" si="27"/>
        <v>0.2575504058731034</v>
      </c>
      <c r="AP21" s="2">
        <f t="shared" si="27"/>
        <v>0.25917328046094334</v>
      </c>
      <c r="AQ21" s="2">
        <f t="shared" si="27"/>
        <v>0.2599605520914636</v>
      </c>
      <c r="AR21" s="2">
        <f t="shared" si="27"/>
        <v>0.2607325482944403</v>
      </c>
      <c r="AS21" s="2">
        <f t="shared" si="27"/>
        <v>0.2622330078819274</v>
      </c>
      <c r="AT21" s="2">
        <f t="shared" si="27"/>
        <v>0.26507415318382394</v>
      </c>
      <c r="AU21" s="2">
        <f t="shared" si="27"/>
        <v>0.26642210060680116</v>
      </c>
      <c r="AV21" s="2">
        <f t="shared" si="27"/>
        <v>0.2670793278223017</v>
      </c>
      <c r="AW21" s="2">
        <f t="shared" si="27"/>
        <v>0.2677258751828483</v>
      </c>
      <c r="AX21" s="2">
        <f t="shared" si="28"/>
        <v>0.2689882804106294</v>
      </c>
      <c r="AY21" s="2">
        <f t="shared" si="28"/>
        <v>0.2713989341786991</v>
      </c>
      <c r="AZ21" s="2">
        <f t="shared" si="28"/>
        <v>0.272551615252872</v>
      </c>
      <c r="BA21" s="2">
        <f t="shared" si="28"/>
        <v>0.27311567047091895</v>
      </c>
      <c r="BB21" s="2">
        <f t="shared" si="28"/>
        <v>0.2736718411434981</v>
      </c>
      <c r="BC21" s="2">
        <f t="shared" si="28"/>
        <v>0.27476138954420437</v>
      </c>
      <c r="BD21" s="2">
        <f t="shared" si="28"/>
        <v>0.2768548685601649</v>
      </c>
      <c r="BE21" s="2">
        <f t="shared" si="28"/>
        <v>0.2778617009058652</v>
      </c>
      <c r="BF21" s="2">
        <f t="shared" si="28"/>
        <v>0.278355721494717</v>
      </c>
      <c r="BG21" s="2">
        <f t="shared" si="28"/>
        <v>0.27884368342742843</v>
      </c>
      <c r="BH21" s="2">
        <f t="shared" si="28"/>
        <v>0.279802013283343</v>
      </c>
      <c r="BI21" s="2">
        <f t="shared" si="28"/>
        <v>0.2816520889984516</v>
      </c>
      <c r="BJ21" s="2">
        <f t="shared" si="29"/>
        <v>0.2825458369674867</v>
      </c>
    </row>
    <row r="22" spans="1:62" ht="12.75">
      <c r="A22" s="1" t="s">
        <v>51</v>
      </c>
      <c r="B22" s="2"/>
      <c r="C22" s="2"/>
      <c r="D22" s="2">
        <f>vpktst*D15/(4*PI()*kwert*maech)</f>
        <v>0.19526824411143856</v>
      </c>
      <c r="E22" s="2">
        <f t="shared" si="25"/>
        <v>0.22276493031182013</v>
      </c>
      <c r="F22" s="2">
        <f t="shared" si="25"/>
        <v>0.23887026726822877</v>
      </c>
      <c r="G22" s="2">
        <f t="shared" si="25"/>
        <v>0.25030296609381214</v>
      </c>
      <c r="H22" s="2">
        <f t="shared" si="25"/>
        <v>0.25917328046094334</v>
      </c>
      <c r="I22" s="2">
        <f t="shared" si="25"/>
        <v>0.26642210060680116</v>
      </c>
      <c r="J22" s="2">
        <f t="shared" si="25"/>
        <v>0.272551615252872</v>
      </c>
      <c r="K22" s="2">
        <f t="shared" si="25"/>
        <v>0.2778617009058652</v>
      </c>
      <c r="L22" s="1" t="s">
        <v>51</v>
      </c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f>vpktst*AA15/(4*PI()*kwert*maech)</f>
        <v>0.19526824411143856</v>
      </c>
      <c r="AB22" s="2">
        <f t="shared" si="26"/>
        <v>0.1990454741133135</v>
      </c>
      <c r="AC22" s="2">
        <f t="shared" si="26"/>
        <v>0.2024950099942818</v>
      </c>
      <c r="AD22" s="2">
        <f t="shared" si="26"/>
        <v>0.20860876597007588</v>
      </c>
      <c r="AE22" s="2">
        <f t="shared" si="26"/>
        <v>0.21858196882920883</v>
      </c>
      <c r="AF22" s="2">
        <f t="shared" si="26"/>
        <v>0.22276493031182013</v>
      </c>
      <c r="AG22" s="2">
        <f t="shared" si="26"/>
        <v>0.22470228597820863</v>
      </c>
      <c r="AH22" s="2">
        <f t="shared" si="27"/>
        <v>0.226549673615078</v>
      </c>
      <c r="AI22" s="2">
        <f t="shared" si="27"/>
        <v>0.23000547221105622</v>
      </c>
      <c r="AJ22" s="2">
        <f t="shared" si="27"/>
        <v>0.23612907259191623</v>
      </c>
      <c r="AK22" s="2">
        <f t="shared" si="27"/>
        <v>0.23887026726822877</v>
      </c>
      <c r="AL22" s="2">
        <f t="shared" si="27"/>
        <v>0.24017315143255258</v>
      </c>
      <c r="AM22" s="2">
        <f t="shared" si="27"/>
        <v>0.24143472187217033</v>
      </c>
      <c r="AN22" s="2">
        <f t="shared" si="27"/>
        <v>0.2438438533117724</v>
      </c>
      <c r="AO22" s="2">
        <f t="shared" si="27"/>
        <v>0.24826425099085925</v>
      </c>
      <c r="AP22" s="2">
        <f t="shared" si="27"/>
        <v>0.25030296609381214</v>
      </c>
      <c r="AQ22" s="2">
        <f t="shared" si="27"/>
        <v>0.25128444355894514</v>
      </c>
      <c r="AR22" s="2">
        <f t="shared" si="27"/>
        <v>0.2522422923997885</v>
      </c>
      <c r="AS22" s="2">
        <f t="shared" si="27"/>
        <v>0.2540914716544263</v>
      </c>
      <c r="AT22" s="2">
        <f t="shared" si="27"/>
        <v>0.2575504058731034</v>
      </c>
      <c r="AU22" s="2">
        <f t="shared" si="27"/>
        <v>0.25917328046094334</v>
      </c>
      <c r="AV22" s="2">
        <f t="shared" si="27"/>
        <v>0.2599605520914636</v>
      </c>
      <c r="AW22" s="2">
        <f t="shared" si="27"/>
        <v>0.2607325482944403</v>
      </c>
      <c r="AX22" s="2">
        <f t="shared" si="28"/>
        <v>0.2622330078819274</v>
      </c>
      <c r="AY22" s="2">
        <f t="shared" si="28"/>
        <v>0.26507415318382394</v>
      </c>
      <c r="AZ22" s="2">
        <f t="shared" si="28"/>
        <v>0.26642210060680116</v>
      </c>
      <c r="BA22" s="2">
        <f t="shared" si="28"/>
        <v>0.2670793278223017</v>
      </c>
      <c r="BB22" s="2">
        <f t="shared" si="28"/>
        <v>0.2677258751828483</v>
      </c>
      <c r="BC22" s="2">
        <f t="shared" si="28"/>
        <v>0.2689882804106294</v>
      </c>
      <c r="BD22" s="2">
        <f t="shared" si="28"/>
        <v>0.2713989341786991</v>
      </c>
      <c r="BE22" s="2">
        <f t="shared" si="28"/>
        <v>0.272551615252872</v>
      </c>
      <c r="BF22" s="2">
        <f t="shared" si="28"/>
        <v>0.27311567047091895</v>
      </c>
      <c r="BG22" s="2">
        <f t="shared" si="28"/>
        <v>0.2736718411434981</v>
      </c>
      <c r="BH22" s="2">
        <f t="shared" si="28"/>
        <v>0.27476138954420437</v>
      </c>
      <c r="BI22" s="2">
        <f t="shared" si="28"/>
        <v>0.2768548685601649</v>
      </c>
      <c r="BJ22" s="2">
        <f t="shared" si="29"/>
        <v>0.2778617009058652</v>
      </c>
    </row>
    <row r="23" spans="1:62" ht="12.75">
      <c r="A23" s="1" t="s">
        <v>52</v>
      </c>
      <c r="B23" s="2"/>
      <c r="C23" s="2"/>
      <c r="D23" s="2"/>
      <c r="E23" s="2">
        <f t="shared" si="25"/>
        <v>0.19526824411143856</v>
      </c>
      <c r="F23" s="2">
        <f t="shared" si="25"/>
        <v>0.22276493031182013</v>
      </c>
      <c r="G23" s="2">
        <f t="shared" si="25"/>
        <v>0.23887026726822877</v>
      </c>
      <c r="H23" s="2">
        <f t="shared" si="25"/>
        <v>0.25030296609381214</v>
      </c>
      <c r="I23" s="2">
        <f t="shared" si="25"/>
        <v>0.25917328046094334</v>
      </c>
      <c r="J23" s="2">
        <f t="shared" si="25"/>
        <v>0.26642210060680116</v>
      </c>
      <c r="K23" s="2">
        <f t="shared" si="25"/>
        <v>0.272551615252872</v>
      </c>
      <c r="L23" s="1" t="s">
        <v>52</v>
      </c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f>vpktst*AF16/(4*PI()*kwert*maech)</f>
        <v>0.19526824411143856</v>
      </c>
      <c r="AG23" s="2">
        <f t="shared" si="26"/>
        <v>0.1990454741133135</v>
      </c>
      <c r="AH23" s="2">
        <f t="shared" si="27"/>
        <v>0.2024950099942818</v>
      </c>
      <c r="AI23" s="2">
        <f t="shared" si="27"/>
        <v>0.20860876597007588</v>
      </c>
      <c r="AJ23" s="2">
        <f t="shared" si="27"/>
        <v>0.21858196882920883</v>
      </c>
      <c r="AK23" s="2">
        <f t="shared" si="27"/>
        <v>0.22276493031182013</v>
      </c>
      <c r="AL23" s="2">
        <f t="shared" si="27"/>
        <v>0.22470228597820863</v>
      </c>
      <c r="AM23" s="2">
        <f t="shared" si="27"/>
        <v>0.226549673615078</v>
      </c>
      <c r="AN23" s="2">
        <f t="shared" si="27"/>
        <v>0.23000547221105622</v>
      </c>
      <c r="AO23" s="2">
        <f t="shared" si="27"/>
        <v>0.23612907259191623</v>
      </c>
      <c r="AP23" s="2">
        <f t="shared" si="27"/>
        <v>0.23887026726822877</v>
      </c>
      <c r="AQ23" s="2">
        <f t="shared" si="27"/>
        <v>0.24017315143255258</v>
      </c>
      <c r="AR23" s="2">
        <f t="shared" si="27"/>
        <v>0.24143472187217033</v>
      </c>
      <c r="AS23" s="2">
        <f t="shared" si="27"/>
        <v>0.2438438533117724</v>
      </c>
      <c r="AT23" s="2">
        <f t="shared" si="27"/>
        <v>0.24826425099085925</v>
      </c>
      <c r="AU23" s="2">
        <f t="shared" si="27"/>
        <v>0.25030296609381214</v>
      </c>
      <c r="AV23" s="2">
        <f t="shared" si="27"/>
        <v>0.25128444355894514</v>
      </c>
      <c r="AW23" s="2">
        <f t="shared" si="27"/>
        <v>0.2522422923997885</v>
      </c>
      <c r="AX23" s="2">
        <f t="shared" si="28"/>
        <v>0.2540914716544263</v>
      </c>
      <c r="AY23" s="2">
        <f t="shared" si="28"/>
        <v>0.2575504058731034</v>
      </c>
      <c r="AZ23" s="2">
        <f t="shared" si="28"/>
        <v>0.25917328046094334</v>
      </c>
      <c r="BA23" s="2">
        <f t="shared" si="28"/>
        <v>0.2599605520914636</v>
      </c>
      <c r="BB23" s="2">
        <f t="shared" si="28"/>
        <v>0.2607325482944403</v>
      </c>
      <c r="BC23" s="2">
        <f t="shared" si="28"/>
        <v>0.2622330078819274</v>
      </c>
      <c r="BD23" s="2">
        <f t="shared" si="28"/>
        <v>0.26507415318382394</v>
      </c>
      <c r="BE23" s="2">
        <f t="shared" si="28"/>
        <v>0.26642210060680116</v>
      </c>
      <c r="BF23" s="2">
        <f t="shared" si="28"/>
        <v>0.2670793278223017</v>
      </c>
      <c r="BG23" s="2">
        <f t="shared" si="28"/>
        <v>0.2677258751828483</v>
      </c>
      <c r="BH23" s="2">
        <f t="shared" si="28"/>
        <v>0.2689882804106294</v>
      </c>
      <c r="BI23" s="2">
        <f t="shared" si="28"/>
        <v>0.2713989341786991</v>
      </c>
      <c r="BJ23" s="2">
        <f t="shared" si="29"/>
        <v>0.272551615252872</v>
      </c>
    </row>
    <row r="24" spans="1:62" ht="12.75">
      <c r="A24" s="1" t="s">
        <v>53</v>
      </c>
      <c r="B24" s="2"/>
      <c r="C24" s="2"/>
      <c r="D24" s="2"/>
      <c r="E24" s="2"/>
      <c r="F24" s="2">
        <f t="shared" si="25"/>
        <v>0.19526824411143856</v>
      </c>
      <c r="G24" s="2">
        <f t="shared" si="25"/>
        <v>0.22276493031182013</v>
      </c>
      <c r="H24" s="2">
        <f t="shared" si="25"/>
        <v>0.23887026726822877</v>
      </c>
      <c r="I24" s="2">
        <f t="shared" si="25"/>
        <v>0.25030296609381214</v>
      </c>
      <c r="J24" s="2">
        <f t="shared" si="25"/>
        <v>0.25917328046094334</v>
      </c>
      <c r="K24" s="2">
        <f t="shared" si="25"/>
        <v>0.26642210060680116</v>
      </c>
      <c r="L24" s="1" t="s">
        <v>53</v>
      </c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>
        <f>vpktst*AK17/(4*PI()*kwert*maech)</f>
        <v>0.19526824411143856</v>
      </c>
      <c r="AL24" s="2">
        <f t="shared" si="27"/>
        <v>0.1990454741133135</v>
      </c>
      <c r="AM24" s="2">
        <f t="shared" si="27"/>
        <v>0.2024950099942818</v>
      </c>
      <c r="AN24" s="2">
        <f t="shared" si="27"/>
        <v>0.20860876597007588</v>
      </c>
      <c r="AO24" s="2">
        <f t="shared" si="27"/>
        <v>0.21858196882920883</v>
      </c>
      <c r="AP24" s="2">
        <f t="shared" si="27"/>
        <v>0.22276493031182013</v>
      </c>
      <c r="AQ24" s="2">
        <f t="shared" si="27"/>
        <v>0.22470228597820863</v>
      </c>
      <c r="AR24" s="2">
        <f t="shared" si="27"/>
        <v>0.226549673615078</v>
      </c>
      <c r="AS24" s="2">
        <f t="shared" si="27"/>
        <v>0.23000547221105622</v>
      </c>
      <c r="AT24" s="2">
        <f t="shared" si="27"/>
        <v>0.23612907259191623</v>
      </c>
      <c r="AU24" s="2">
        <f t="shared" si="27"/>
        <v>0.23887026726822877</v>
      </c>
      <c r="AV24" s="2">
        <f t="shared" si="27"/>
        <v>0.24017315143255258</v>
      </c>
      <c r="AW24" s="2">
        <f t="shared" si="27"/>
        <v>0.24143472187217033</v>
      </c>
      <c r="AX24" s="2">
        <f aca="true" t="shared" si="30" ref="AX24:BI25">vpktst*AX17/(4*PI()*kwert*maech)</f>
        <v>0.2438438533117724</v>
      </c>
      <c r="AY24" s="2">
        <f t="shared" si="30"/>
        <v>0.24826425099085925</v>
      </c>
      <c r="AZ24" s="2">
        <f t="shared" si="30"/>
        <v>0.25030296609381214</v>
      </c>
      <c r="BA24" s="2">
        <f t="shared" si="30"/>
        <v>0.25128444355894514</v>
      </c>
      <c r="BB24" s="2">
        <f t="shared" si="30"/>
        <v>0.2522422923997885</v>
      </c>
      <c r="BC24" s="2">
        <f t="shared" si="30"/>
        <v>0.2540914716544263</v>
      </c>
      <c r="BD24" s="2">
        <f t="shared" si="30"/>
        <v>0.2575504058731034</v>
      </c>
      <c r="BE24" s="2">
        <f t="shared" si="30"/>
        <v>0.25917328046094334</v>
      </c>
      <c r="BF24" s="2">
        <f t="shared" si="30"/>
        <v>0.2599605520914636</v>
      </c>
      <c r="BG24" s="2">
        <f t="shared" si="30"/>
        <v>0.2607325482944403</v>
      </c>
      <c r="BH24" s="2">
        <f t="shared" si="30"/>
        <v>0.2622330078819274</v>
      </c>
      <c r="BI24" s="2">
        <f t="shared" si="30"/>
        <v>0.26507415318382394</v>
      </c>
      <c r="BJ24" s="2">
        <f t="shared" si="29"/>
        <v>0.26642210060680116</v>
      </c>
    </row>
    <row r="25" spans="1:62" ht="12.75">
      <c r="A25" s="1" t="s">
        <v>54</v>
      </c>
      <c r="B25" s="2"/>
      <c r="C25" s="2"/>
      <c r="D25" s="2"/>
      <c r="E25" s="2"/>
      <c r="F25" s="2"/>
      <c r="G25" s="2">
        <f t="shared" si="25"/>
        <v>0.19526824411143856</v>
      </c>
      <c r="H25" s="2">
        <f t="shared" si="25"/>
        <v>0.22276493031182013</v>
      </c>
      <c r="I25" s="2">
        <f t="shared" si="25"/>
        <v>0.23887026726822877</v>
      </c>
      <c r="J25" s="2">
        <f t="shared" si="25"/>
        <v>0.25030296609381214</v>
      </c>
      <c r="K25" s="2">
        <f t="shared" si="25"/>
        <v>0.25917328046094334</v>
      </c>
      <c r="L25" s="1" t="s">
        <v>54</v>
      </c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>
        <f>vpktst*AP18/(4*PI()*kwert*maech)</f>
        <v>0.19526824411143856</v>
      </c>
      <c r="AQ25" s="2">
        <f t="shared" si="27"/>
        <v>0.1990454741133135</v>
      </c>
      <c r="AR25" s="2">
        <f t="shared" si="27"/>
        <v>0.2024950099942818</v>
      </c>
      <c r="AS25" s="2">
        <f t="shared" si="27"/>
        <v>0.20860876597007588</v>
      </c>
      <c r="AT25" s="2">
        <f t="shared" si="27"/>
        <v>0.21858196882920883</v>
      </c>
      <c r="AU25" s="2">
        <f t="shared" si="27"/>
        <v>0.22276493031182013</v>
      </c>
      <c r="AV25" s="2">
        <f t="shared" si="27"/>
        <v>0.22470228597820863</v>
      </c>
      <c r="AW25" s="2">
        <f t="shared" si="27"/>
        <v>0.226549673615078</v>
      </c>
      <c r="AX25" s="2">
        <f t="shared" si="30"/>
        <v>0.23000547221105622</v>
      </c>
      <c r="AY25" s="2">
        <f t="shared" si="30"/>
        <v>0.23612907259191623</v>
      </c>
      <c r="AZ25" s="2">
        <f t="shared" si="30"/>
        <v>0.23887026726822877</v>
      </c>
      <c r="BA25" s="2">
        <f t="shared" si="30"/>
        <v>0.24017315143255258</v>
      </c>
      <c r="BB25" s="2">
        <f t="shared" si="30"/>
        <v>0.24143472187217033</v>
      </c>
      <c r="BC25" s="2">
        <f t="shared" si="30"/>
        <v>0.2438438533117724</v>
      </c>
      <c r="BD25" s="2">
        <f t="shared" si="30"/>
        <v>0.24826425099085925</v>
      </c>
      <c r="BE25" s="2">
        <f t="shared" si="30"/>
        <v>0.25030296609381214</v>
      </c>
      <c r="BF25" s="2">
        <f t="shared" si="30"/>
        <v>0.25128444355894514</v>
      </c>
      <c r="BG25" s="2">
        <f t="shared" si="30"/>
        <v>0.2522422923997885</v>
      </c>
      <c r="BH25" s="2">
        <f t="shared" si="30"/>
        <v>0.2540914716544263</v>
      </c>
      <c r="BI25" s="2">
        <f t="shared" si="30"/>
        <v>0.2575504058731034</v>
      </c>
      <c r="BJ25" s="2">
        <f t="shared" si="29"/>
        <v>0.25917328046094334</v>
      </c>
    </row>
    <row r="26" spans="1:62" ht="12.75">
      <c r="A26" s="1" t="s">
        <v>55</v>
      </c>
      <c r="B26" s="2"/>
      <c r="C26" s="2"/>
      <c r="D26" s="2"/>
      <c r="E26" s="2"/>
      <c r="F26" s="2"/>
      <c r="G26" s="2"/>
      <c r="H26" s="2">
        <f>vpktwie*H19/(4*PI()*kwert*maech)</f>
        <v>-1.1716094646686315</v>
      </c>
      <c r="I26" s="2">
        <f>vpktwie*I19/(4*PI()*kwert*maech)</f>
        <v>-1.3365895818709208</v>
      </c>
      <c r="J26" s="2">
        <f>vpktwie*J19/(4*PI()*kwert*maech)</f>
        <v>-1.4332216036093726</v>
      </c>
      <c r="K26" s="2">
        <f>vpktwie*K19/(4*PI()*kwert*maech)</f>
        <v>-1.501817796562873</v>
      </c>
      <c r="L26" s="1" t="s">
        <v>55</v>
      </c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>
        <f>vpktwie*AU19/(4*PI()*kwert*maech)</f>
        <v>-1.1716094646686315</v>
      </c>
      <c r="AV26" s="2">
        <f aca="true" t="shared" si="31" ref="AV26:BI26">vpktwie*AV19/(4*PI()*kwert*maech)</f>
        <v>-1.1942728446798807</v>
      </c>
      <c r="AW26" s="2">
        <f t="shared" si="31"/>
        <v>-1.2149700599656905</v>
      </c>
      <c r="AX26" s="2">
        <f t="shared" si="31"/>
        <v>-1.2516525958204554</v>
      </c>
      <c r="AY26" s="2">
        <f t="shared" si="31"/>
        <v>-1.311491812975253</v>
      </c>
      <c r="AZ26" s="2">
        <f t="shared" si="31"/>
        <v>-1.3365895818709208</v>
      </c>
      <c r="BA26" s="2">
        <f t="shared" si="31"/>
        <v>-1.3482137158692515</v>
      </c>
      <c r="BB26" s="2">
        <f t="shared" si="31"/>
        <v>-1.3592980416904679</v>
      </c>
      <c r="BC26" s="2">
        <f t="shared" si="31"/>
        <v>-1.3800328332663372</v>
      </c>
      <c r="BD26" s="2">
        <f t="shared" si="31"/>
        <v>-1.4167744355514973</v>
      </c>
      <c r="BE26" s="2">
        <f t="shared" si="31"/>
        <v>-1.4332216036093726</v>
      </c>
      <c r="BF26" s="2">
        <f t="shared" si="31"/>
        <v>-1.4410389085953155</v>
      </c>
      <c r="BG26" s="2">
        <f t="shared" si="31"/>
        <v>-1.448608331233022</v>
      </c>
      <c r="BH26" s="2">
        <f t="shared" si="31"/>
        <v>-1.4630631198706345</v>
      </c>
      <c r="BI26" s="2">
        <f t="shared" si="31"/>
        <v>-1.4895855059451555</v>
      </c>
      <c r="BJ26" s="2">
        <f>vpktwie*BJ19/(4*PI()*kwert*maech)</f>
        <v>-1.501817796562873</v>
      </c>
    </row>
    <row r="27" spans="1:62" ht="13.5" thickBot="1">
      <c r="A27" s="10" t="s">
        <v>56</v>
      </c>
      <c r="B27" s="11">
        <f>SUM(B20:B26)</f>
        <v>0.19526824411143864</v>
      </c>
      <c r="C27" s="11">
        <f aca="true" t="shared" si="32" ref="C27:K27">SUM(C20:C26)</f>
        <v>0.4180331744232587</v>
      </c>
      <c r="D27" s="11">
        <f t="shared" si="32"/>
        <v>0.6569034416914874</v>
      </c>
      <c r="E27" s="11">
        <f t="shared" si="32"/>
        <v>0.9072064077852995</v>
      </c>
      <c r="F27" s="11">
        <f t="shared" si="32"/>
        <v>1.166379688246243</v>
      </c>
      <c r="G27" s="11">
        <f t="shared" si="32"/>
        <v>1.4328017888530442</v>
      </c>
      <c r="H27" s="11">
        <f t="shared" si="32"/>
        <v>0.3384756953258463</v>
      </c>
      <c r="I27" s="11">
        <f t="shared" si="32"/>
        <v>0.2285923487176018</v>
      </c>
      <c r="J27" s="11">
        <f t="shared" si="32"/>
        <v>0.17563589667840795</v>
      </c>
      <c r="K27" s="11">
        <f t="shared" si="32"/>
        <v>0.14347289465092095</v>
      </c>
      <c r="L27" s="10" t="s">
        <v>56</v>
      </c>
      <c r="M27" s="11">
        <f>SUM(M20:M26)</f>
        <v>0.10512643362191622</v>
      </c>
      <c r="N27" s="11">
        <f>SUM(N20:N26)</f>
        <v>0.13188976495698815</v>
      </c>
      <c r="O27" s="11">
        <f>SUM(O20:O26)</f>
        <v>0.15905796957770435</v>
      </c>
      <c r="P27" s="11">
        <f>SUM(P20:P26)</f>
        <v>0.18643099392027657</v>
      </c>
      <c r="Q27" s="11">
        <f>SUM(Q20:Q26)</f>
        <v>0.19526824411143864</v>
      </c>
      <c r="R27" s="11">
        <f aca="true" t="shared" si="33" ref="R27:AG27">SUM(R20:R26)</f>
        <v>0.19904547411331355</v>
      </c>
      <c r="S27" s="11">
        <f t="shared" si="33"/>
        <v>0.20249500999428183</v>
      </c>
      <c r="T27" s="11">
        <f t="shared" si="33"/>
        <v>0.20860876597007588</v>
      </c>
      <c r="U27" s="11">
        <f t="shared" si="33"/>
        <v>0.21858196882920883</v>
      </c>
      <c r="V27" s="11">
        <f t="shared" si="33"/>
        <v>0.4180331744232587</v>
      </c>
      <c r="W27" s="11">
        <f t="shared" si="33"/>
        <v>0.42374776009152215</v>
      </c>
      <c r="X27" s="11">
        <f t="shared" si="33"/>
        <v>0.42904468360935977</v>
      </c>
      <c r="Y27" s="11">
        <f t="shared" si="33"/>
        <v>0.4386142381811321</v>
      </c>
      <c r="Z27" s="11">
        <f t="shared" si="33"/>
        <v>0.45471104142112506</v>
      </c>
      <c r="AA27" s="11">
        <f t="shared" si="33"/>
        <v>0.6569034416914874</v>
      </c>
      <c r="AB27" s="11">
        <f t="shared" si="33"/>
        <v>0.6639209115240747</v>
      </c>
      <c r="AC27" s="11">
        <f t="shared" si="33"/>
        <v>0.6704794054815302</v>
      </c>
      <c r="AD27" s="11">
        <f t="shared" si="33"/>
        <v>0.6824580914929046</v>
      </c>
      <c r="AE27" s="11">
        <f t="shared" si="33"/>
        <v>0.7029752924119843</v>
      </c>
      <c r="AF27" s="11">
        <f t="shared" si="33"/>
        <v>0.9072064077852995</v>
      </c>
      <c r="AG27" s="11">
        <f t="shared" si="33"/>
        <v>0.9152053550830198</v>
      </c>
      <c r="AH27" s="11">
        <f>SUM(AH20:AH26)</f>
        <v>0.9227216978813187</v>
      </c>
      <c r="AI27" s="11">
        <f>SUM(AI20:AI26)</f>
        <v>0.9365495631473308</v>
      </c>
      <c r="AJ27" s="11">
        <f>SUM(AJ20:AJ26)</f>
        <v>0.9605256982850876</v>
      </c>
      <c r="AK27" s="11">
        <f>SUM(AK20:AK26)</f>
        <v>1.166379688246243</v>
      </c>
      <c r="AL27" s="11">
        <f aca="true" t="shared" si="34" ref="AL27:BA27">SUM(AL20:AL26)</f>
        <v>1.1751659071744835</v>
      </c>
      <c r="AM27" s="11">
        <f t="shared" si="34"/>
        <v>1.183454246175759</v>
      </c>
      <c r="AN27" s="11">
        <f t="shared" si="34"/>
        <v>1.1987825710292583</v>
      </c>
      <c r="AO27" s="11">
        <f t="shared" si="34"/>
        <v>1.2255998514689117</v>
      </c>
      <c r="AP27" s="11">
        <f t="shared" si="34"/>
        <v>1.4328017888530442</v>
      </c>
      <c r="AQ27" s="11">
        <f t="shared" si="34"/>
        <v>1.4422452349967851</v>
      </c>
      <c r="AR27" s="11">
        <f t="shared" si="34"/>
        <v>1.4511801213586073</v>
      </c>
      <c r="AS27" s="11">
        <f t="shared" si="34"/>
        <v>1.4677708514398877</v>
      </c>
      <c r="AT27" s="11">
        <f t="shared" si="34"/>
        <v>1.4969987856476108</v>
      </c>
      <c r="AU27" s="11">
        <f t="shared" si="34"/>
        <v>0.3384756953258463</v>
      </c>
      <c r="AV27" s="11">
        <f t="shared" si="34"/>
        <v>0.32204258667451</v>
      </c>
      <c r="AW27" s="11">
        <f t="shared" si="34"/>
        <v>0.30738689254213303</v>
      </c>
      <c r="AX27" s="11">
        <f t="shared" si="34"/>
        <v>0.28227087919356064</v>
      </c>
      <c r="AY27" s="11">
        <f t="shared" si="34"/>
        <v>0.24377987240331356</v>
      </c>
      <c r="AZ27" s="11">
        <f t="shared" si="34"/>
        <v>0.2285923487176018</v>
      </c>
      <c r="BA27" s="11">
        <f t="shared" si="34"/>
        <v>0.22175515100164778</v>
      </c>
      <c r="BB27" s="11">
        <f aca="true" t="shared" si="35" ref="BB27:BJ27">SUM(BB20:BB26)</f>
        <v>0.21535292062970623</v>
      </c>
      <c r="BC27" s="11">
        <f t="shared" si="35"/>
        <v>0.20368718281996556</v>
      </c>
      <c r="BD27" s="11">
        <f t="shared" si="35"/>
        <v>0.184020266233605</v>
      </c>
      <c r="BE27" s="11">
        <f t="shared" si="35"/>
        <v>0.17563589667840795</v>
      </c>
      <c r="BF27" s="11">
        <f t="shared" si="35"/>
        <v>0.17174210044407778</v>
      </c>
      <c r="BG27" s="11">
        <f t="shared" si="35"/>
        <v>0.16802785873591652</v>
      </c>
      <c r="BH27" s="11">
        <f t="shared" si="35"/>
        <v>0.16108831381792976</v>
      </c>
      <c r="BI27" s="11">
        <f t="shared" si="35"/>
        <v>0.14887759995395022</v>
      </c>
      <c r="BJ27" s="11">
        <f t="shared" si="35"/>
        <v>0.14347289465092095</v>
      </c>
    </row>
    <row r="28" spans="1:62" ht="12.75">
      <c r="A28" s="3" t="s">
        <v>57</v>
      </c>
      <c r="B28" s="4">
        <f>(rad1^2*zeitk)/(4*B5*60)</f>
        <v>0.0010416666666666667</v>
      </c>
      <c r="C28" s="4">
        <f aca="true" t="shared" si="36" ref="C28:K28">(rad1^2*zeitk)/(4*C5*60)</f>
        <v>0.0005208333333333333</v>
      </c>
      <c r="D28" s="4">
        <f t="shared" si="36"/>
        <v>0.00034722222222222224</v>
      </c>
      <c r="E28" s="4">
        <f t="shared" si="36"/>
        <v>0.00026041666666666666</v>
      </c>
      <c r="F28" s="4">
        <f t="shared" si="36"/>
        <v>0.00020833333333333335</v>
      </c>
      <c r="G28" s="4">
        <f t="shared" si="36"/>
        <v>0.00017361111111111112</v>
      </c>
      <c r="H28" s="4">
        <f t="shared" si="36"/>
        <v>0.00014880952380952382</v>
      </c>
      <c r="I28" s="4">
        <f t="shared" si="36"/>
        <v>0.00013020833333333333</v>
      </c>
      <c r="J28" s="4">
        <f t="shared" si="36"/>
        <v>0.00011574074074074075</v>
      </c>
      <c r="K28" s="4">
        <f t="shared" si="36"/>
        <v>0.00010416666666666667</v>
      </c>
      <c r="L28" s="3" t="s">
        <v>57</v>
      </c>
      <c r="M28" s="4">
        <f>(rad1^2*zeitk)/(4*M5*60)</f>
        <v>0.010416666666666666</v>
      </c>
      <c r="N28" s="4">
        <f>(rad1^2*zeitk)/(4*N5*60)</f>
        <v>0.005208333333333333</v>
      </c>
      <c r="O28" s="4">
        <f>(rad1^2*zeitk)/(4*O5*60)</f>
        <v>0.0026041666666666665</v>
      </c>
      <c r="P28" s="4">
        <f>(rad1^2*zeitk)/(4*P5*60)</f>
        <v>0.0013020833333333333</v>
      </c>
      <c r="Q28" s="4">
        <f>(rad1^2*zeitk)/(4*Q5*60)</f>
        <v>0.0010416666666666667</v>
      </c>
      <c r="R28" s="4">
        <f aca="true" t="shared" si="37" ref="R28:AG28">(rad1^2*zeitk)/(4*R5*60)</f>
        <v>0.000946969696969697</v>
      </c>
      <c r="S28" s="4">
        <f t="shared" si="37"/>
        <v>0.0008680555555555555</v>
      </c>
      <c r="T28" s="4">
        <f t="shared" si="37"/>
        <v>0.000744047619047619</v>
      </c>
      <c r="U28" s="4">
        <f t="shared" si="37"/>
        <v>0.0005787037037037037</v>
      </c>
      <c r="V28" s="4">
        <f t="shared" si="37"/>
        <v>0.0005208333333333333</v>
      </c>
      <c r="W28" s="4">
        <f t="shared" si="37"/>
        <v>0.000496031746031746</v>
      </c>
      <c r="X28" s="4">
        <f t="shared" si="37"/>
        <v>0.0004734848484848485</v>
      </c>
      <c r="Y28" s="4">
        <f t="shared" si="37"/>
        <v>0.00043402777777777775</v>
      </c>
      <c r="Z28" s="4">
        <f t="shared" si="37"/>
        <v>0.0003720238095238095</v>
      </c>
      <c r="AA28" s="4">
        <f t="shared" si="37"/>
        <v>0.00034722222222222224</v>
      </c>
      <c r="AB28" s="4">
        <f t="shared" si="37"/>
        <v>0.0003360215053763441</v>
      </c>
      <c r="AC28" s="4">
        <f t="shared" si="37"/>
        <v>0.0003255208333333333</v>
      </c>
      <c r="AD28" s="4">
        <f t="shared" si="37"/>
        <v>0.00030637254901960784</v>
      </c>
      <c r="AE28" s="4">
        <f t="shared" si="37"/>
        <v>0.00027412280701754384</v>
      </c>
      <c r="AF28" s="4">
        <f t="shared" si="37"/>
        <v>0.00026041666666666666</v>
      </c>
      <c r="AG28" s="4">
        <f t="shared" si="37"/>
        <v>0.00025406504065040653</v>
      </c>
      <c r="AH28" s="4">
        <f aca="true" t="shared" si="38" ref="AH28:AP28">(rad1^2*zeitk)/(4*AH5*60)</f>
        <v>0.000248015873015873</v>
      </c>
      <c r="AI28" s="4">
        <f t="shared" si="38"/>
        <v>0.00023674242424242425</v>
      </c>
      <c r="AJ28" s="4">
        <f t="shared" si="38"/>
        <v>0.00021701388888888888</v>
      </c>
      <c r="AK28" s="4">
        <f t="shared" si="38"/>
        <v>0.00020833333333333335</v>
      </c>
      <c r="AL28" s="4">
        <f t="shared" si="38"/>
        <v>0.0002042483660130719</v>
      </c>
      <c r="AM28" s="4">
        <f t="shared" si="38"/>
        <v>0.00020032051282051281</v>
      </c>
      <c r="AN28" s="4">
        <f t="shared" si="38"/>
        <v>0.00019290123456790122</v>
      </c>
      <c r="AO28" s="4">
        <f t="shared" si="38"/>
        <v>0.00017959770114942528</v>
      </c>
      <c r="AP28" s="4">
        <f t="shared" si="38"/>
        <v>0.00017361111111111112</v>
      </c>
      <c r="AQ28" s="4">
        <f aca="true" t="shared" si="39" ref="AQ28:BF28">(rad1^2*zeitk)/(4*AQ5*60)</f>
        <v>0.00017076502732240437</v>
      </c>
      <c r="AR28" s="4">
        <f t="shared" si="39"/>
        <v>0.00016801075268817206</v>
      </c>
      <c r="AS28" s="4">
        <f t="shared" si="39"/>
        <v>0.00016276041666666666</v>
      </c>
      <c r="AT28" s="4">
        <f t="shared" si="39"/>
        <v>0.00015318627450980392</v>
      </c>
      <c r="AU28" s="4">
        <f t="shared" si="39"/>
        <v>0.00014880952380952382</v>
      </c>
      <c r="AV28" s="4">
        <f t="shared" si="39"/>
        <v>0.00014671361502347418</v>
      </c>
      <c r="AW28" s="4">
        <f t="shared" si="39"/>
        <v>0.00014467592592592592</v>
      </c>
      <c r="AX28" s="4">
        <f t="shared" si="39"/>
        <v>0.00014076576576576576</v>
      </c>
      <c r="AY28" s="4">
        <f t="shared" si="39"/>
        <v>0.00013354700854700856</v>
      </c>
      <c r="AZ28" s="4">
        <f t="shared" si="39"/>
        <v>0.00013020833333333333</v>
      </c>
      <c r="BA28" s="4">
        <f t="shared" si="39"/>
        <v>0.0001286008230452675</v>
      </c>
      <c r="BB28" s="4">
        <f t="shared" si="39"/>
        <v>0.00012703252032520327</v>
      </c>
      <c r="BC28" s="4">
        <f t="shared" si="39"/>
        <v>0.0001240079365079365</v>
      </c>
      <c r="BD28" s="4">
        <f t="shared" si="39"/>
        <v>0.00011837121212121212</v>
      </c>
      <c r="BE28" s="4">
        <f t="shared" si="39"/>
        <v>0.00011574074074074075</v>
      </c>
      <c r="BF28" s="4">
        <f t="shared" si="39"/>
        <v>0.00011446886446886447</v>
      </c>
      <c r="BG28" s="4">
        <f>(rad1^2*zeitk)/(4*BG5*60)</f>
        <v>0.00011322463768115942</v>
      </c>
      <c r="BH28" s="4">
        <f>(rad1^2*zeitk)/(4*BH5*60)</f>
        <v>0.00011081560283687943</v>
      </c>
      <c r="BI28" s="4">
        <f>(rad1^2*zeitk)/(4*BI5*60)</f>
        <v>0.00010629251700680272</v>
      </c>
      <c r="BJ28" s="4">
        <f>(rad1^2*zeitk)/(4*BJ5*60)</f>
        <v>0.00010416666666666667</v>
      </c>
    </row>
    <row r="29" spans="1:62" ht="12.75">
      <c r="A29" s="8" t="s">
        <v>58</v>
      </c>
      <c r="B29" s="9"/>
      <c r="C29" s="9">
        <f>(rad1^2*zeitk)/(4*(C5-10)*60)</f>
        <v>0.0010416666666666667</v>
      </c>
      <c r="D29" s="9">
        <f aca="true" t="shared" si="40" ref="D29:K29">(rad1^2*zeitk)/(4*(D5-10)*60)</f>
        <v>0.0005208333333333333</v>
      </c>
      <c r="E29" s="9">
        <f t="shared" si="40"/>
        <v>0.00034722222222222224</v>
      </c>
      <c r="F29" s="9">
        <f t="shared" si="40"/>
        <v>0.00026041666666666666</v>
      </c>
      <c r="G29" s="9">
        <f t="shared" si="40"/>
        <v>0.00020833333333333335</v>
      </c>
      <c r="H29" s="9">
        <f t="shared" si="40"/>
        <v>0.00017361111111111112</v>
      </c>
      <c r="I29" s="9">
        <f t="shared" si="40"/>
        <v>0.00014880952380952382</v>
      </c>
      <c r="J29" s="9">
        <f t="shared" si="40"/>
        <v>0.00013020833333333333</v>
      </c>
      <c r="K29" s="9">
        <f t="shared" si="40"/>
        <v>0.00011574074074074075</v>
      </c>
      <c r="L29" s="8" t="s">
        <v>58</v>
      </c>
      <c r="M29" s="8"/>
      <c r="N29" s="8"/>
      <c r="O29" s="8"/>
      <c r="P29" s="8"/>
      <c r="Q29" s="9"/>
      <c r="R29" s="9"/>
      <c r="S29" s="9"/>
      <c r="T29" s="9"/>
      <c r="U29" s="9"/>
      <c r="V29" s="9">
        <f>(rad1^2*zeitk)/(4*(V5-10)*60)</f>
        <v>0.0010416666666666667</v>
      </c>
      <c r="W29" s="9">
        <f aca="true" t="shared" si="41" ref="W29:AJ29">(rad1^2*zeitk)/(4*(W5-10)*60)</f>
        <v>0.000946969696969697</v>
      </c>
      <c r="X29" s="9">
        <f t="shared" si="41"/>
        <v>0.0008680555555555555</v>
      </c>
      <c r="Y29" s="9">
        <f t="shared" si="41"/>
        <v>0.000744047619047619</v>
      </c>
      <c r="Z29" s="9">
        <f t="shared" si="41"/>
        <v>0.0005787037037037037</v>
      </c>
      <c r="AA29" s="9">
        <f t="shared" si="41"/>
        <v>0.0005208333333333333</v>
      </c>
      <c r="AB29" s="9">
        <f t="shared" si="41"/>
        <v>0.000496031746031746</v>
      </c>
      <c r="AC29" s="9">
        <f t="shared" si="41"/>
        <v>0.0004734848484848485</v>
      </c>
      <c r="AD29" s="9">
        <f t="shared" si="41"/>
        <v>0.00043402777777777775</v>
      </c>
      <c r="AE29" s="9">
        <f t="shared" si="41"/>
        <v>0.0003720238095238095</v>
      </c>
      <c r="AF29" s="9">
        <f t="shared" si="41"/>
        <v>0.00034722222222222224</v>
      </c>
      <c r="AG29" s="9">
        <f t="shared" si="41"/>
        <v>0.0003360215053763441</v>
      </c>
      <c r="AH29" s="9">
        <f t="shared" si="41"/>
        <v>0.0003255208333333333</v>
      </c>
      <c r="AI29" s="9">
        <f t="shared" si="41"/>
        <v>0.00030637254901960784</v>
      </c>
      <c r="AJ29" s="9">
        <f t="shared" si="41"/>
        <v>0.00027412280701754384</v>
      </c>
      <c r="AK29" s="9">
        <f aca="true" t="shared" si="42" ref="AK29:BJ29">(rad1^2*zeitk)/(4*(AK5-10)*60)</f>
        <v>0.00026041666666666666</v>
      </c>
      <c r="AL29" s="9">
        <f t="shared" si="42"/>
        <v>0.00025406504065040653</v>
      </c>
      <c r="AM29" s="9">
        <f t="shared" si="42"/>
        <v>0.000248015873015873</v>
      </c>
      <c r="AN29" s="9">
        <f t="shared" si="42"/>
        <v>0.00023674242424242425</v>
      </c>
      <c r="AO29" s="9">
        <f t="shared" si="42"/>
        <v>0.00021701388888888888</v>
      </c>
      <c r="AP29" s="9">
        <f t="shared" si="42"/>
        <v>0.00020833333333333335</v>
      </c>
      <c r="AQ29" s="9">
        <f t="shared" si="42"/>
        <v>0.0002042483660130719</v>
      </c>
      <c r="AR29" s="9">
        <f t="shared" si="42"/>
        <v>0.00020032051282051281</v>
      </c>
      <c r="AS29" s="9">
        <f t="shared" si="42"/>
        <v>0.00019290123456790122</v>
      </c>
      <c r="AT29" s="9">
        <f t="shared" si="42"/>
        <v>0.00017959770114942528</v>
      </c>
      <c r="AU29" s="9">
        <f t="shared" si="42"/>
        <v>0.00017361111111111112</v>
      </c>
      <c r="AV29" s="9">
        <f t="shared" si="42"/>
        <v>0.00017076502732240437</v>
      </c>
      <c r="AW29" s="9">
        <f t="shared" si="42"/>
        <v>0.00016801075268817206</v>
      </c>
      <c r="AX29" s="9">
        <f t="shared" si="42"/>
        <v>0.00016276041666666666</v>
      </c>
      <c r="AY29" s="9">
        <f t="shared" si="42"/>
        <v>0.00015318627450980392</v>
      </c>
      <c r="AZ29" s="9">
        <f t="shared" si="42"/>
        <v>0.00014880952380952382</v>
      </c>
      <c r="BA29" s="9">
        <f t="shared" si="42"/>
        <v>0.00014671361502347418</v>
      </c>
      <c r="BB29" s="9">
        <f t="shared" si="42"/>
        <v>0.00014467592592592592</v>
      </c>
      <c r="BC29" s="9">
        <f t="shared" si="42"/>
        <v>0.00014076576576576576</v>
      </c>
      <c r="BD29" s="9">
        <f t="shared" si="42"/>
        <v>0.00013354700854700856</v>
      </c>
      <c r="BE29" s="9">
        <f t="shared" si="42"/>
        <v>0.00013020833333333333</v>
      </c>
      <c r="BF29" s="9">
        <f t="shared" si="42"/>
        <v>0.0001286008230452675</v>
      </c>
      <c r="BG29" s="9">
        <f t="shared" si="42"/>
        <v>0.00012703252032520327</v>
      </c>
      <c r="BH29" s="9">
        <f t="shared" si="42"/>
        <v>0.0001240079365079365</v>
      </c>
      <c r="BI29" s="9">
        <f t="shared" si="42"/>
        <v>0.00011837121212121212</v>
      </c>
      <c r="BJ29" s="9">
        <f t="shared" si="42"/>
        <v>0.00011574074074074075</v>
      </c>
    </row>
    <row r="30" spans="1:62" ht="12.75">
      <c r="A30" s="8" t="s">
        <v>59</v>
      </c>
      <c r="B30" s="9"/>
      <c r="C30" s="9"/>
      <c r="D30" s="9">
        <f>(rad1^2*zeitk)/(4*(D5-20)*60)</f>
        <v>0.0010416666666666667</v>
      </c>
      <c r="E30" s="9">
        <f aca="true" t="shared" si="43" ref="E30:K30">(rad1^2*zeitk)/(4*(E5-20)*60)</f>
        <v>0.0005208333333333333</v>
      </c>
      <c r="F30" s="9">
        <f t="shared" si="43"/>
        <v>0.00034722222222222224</v>
      </c>
      <c r="G30" s="9">
        <f t="shared" si="43"/>
        <v>0.00026041666666666666</v>
      </c>
      <c r="H30" s="9">
        <f t="shared" si="43"/>
        <v>0.00020833333333333335</v>
      </c>
      <c r="I30" s="9">
        <f t="shared" si="43"/>
        <v>0.00017361111111111112</v>
      </c>
      <c r="J30" s="9">
        <f t="shared" si="43"/>
        <v>0.00014880952380952382</v>
      </c>
      <c r="K30" s="9">
        <f t="shared" si="43"/>
        <v>0.00013020833333333333</v>
      </c>
      <c r="L30" s="8" t="s">
        <v>59</v>
      </c>
      <c r="M30" s="8"/>
      <c r="N30" s="8"/>
      <c r="O30" s="8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  <c r="AA30" s="9">
        <f>(rad1^2*zeitk)/(4*(AA5-20)*60)</f>
        <v>0.0010416666666666667</v>
      </c>
      <c r="AB30" s="9">
        <f aca="true" t="shared" si="44" ref="AB30:AJ30">(rad1^2*zeitk)/(4*(AB5-20)*60)</f>
        <v>0.000946969696969697</v>
      </c>
      <c r="AC30" s="9">
        <f t="shared" si="44"/>
        <v>0.0008680555555555555</v>
      </c>
      <c r="AD30" s="9">
        <f t="shared" si="44"/>
        <v>0.000744047619047619</v>
      </c>
      <c r="AE30" s="9">
        <f t="shared" si="44"/>
        <v>0.0005787037037037037</v>
      </c>
      <c r="AF30" s="9">
        <f t="shared" si="44"/>
        <v>0.0005208333333333333</v>
      </c>
      <c r="AG30" s="9">
        <f t="shared" si="44"/>
        <v>0.000496031746031746</v>
      </c>
      <c r="AH30" s="9">
        <f t="shared" si="44"/>
        <v>0.0004734848484848485</v>
      </c>
      <c r="AI30" s="9">
        <f t="shared" si="44"/>
        <v>0.00043402777777777775</v>
      </c>
      <c r="AJ30" s="9">
        <f t="shared" si="44"/>
        <v>0.0003720238095238095</v>
      </c>
      <c r="AK30" s="9">
        <f aca="true" t="shared" si="45" ref="AK30:BJ30">(rad1^2*zeitk)/(4*(AK5-20)*60)</f>
        <v>0.00034722222222222224</v>
      </c>
      <c r="AL30" s="9">
        <f t="shared" si="45"/>
        <v>0.0003360215053763441</v>
      </c>
      <c r="AM30" s="9">
        <f t="shared" si="45"/>
        <v>0.0003255208333333333</v>
      </c>
      <c r="AN30" s="9">
        <f t="shared" si="45"/>
        <v>0.00030637254901960784</v>
      </c>
      <c r="AO30" s="9">
        <f t="shared" si="45"/>
        <v>0.00027412280701754384</v>
      </c>
      <c r="AP30" s="9">
        <f t="shared" si="45"/>
        <v>0.00026041666666666666</v>
      </c>
      <c r="AQ30" s="9">
        <f t="shared" si="45"/>
        <v>0.00025406504065040653</v>
      </c>
      <c r="AR30" s="9">
        <f t="shared" si="45"/>
        <v>0.000248015873015873</v>
      </c>
      <c r="AS30" s="9">
        <f t="shared" si="45"/>
        <v>0.00023674242424242425</v>
      </c>
      <c r="AT30" s="9">
        <f t="shared" si="45"/>
        <v>0.00021701388888888888</v>
      </c>
      <c r="AU30" s="9">
        <f t="shared" si="45"/>
        <v>0.00020833333333333335</v>
      </c>
      <c r="AV30" s="9">
        <f t="shared" si="45"/>
        <v>0.0002042483660130719</v>
      </c>
      <c r="AW30" s="9">
        <f t="shared" si="45"/>
        <v>0.00020032051282051281</v>
      </c>
      <c r="AX30" s="9">
        <f t="shared" si="45"/>
        <v>0.00019290123456790122</v>
      </c>
      <c r="AY30" s="9">
        <f t="shared" si="45"/>
        <v>0.00017959770114942528</v>
      </c>
      <c r="AZ30" s="9">
        <f t="shared" si="45"/>
        <v>0.00017361111111111112</v>
      </c>
      <c r="BA30" s="9">
        <f t="shared" si="45"/>
        <v>0.00017076502732240437</v>
      </c>
      <c r="BB30" s="9">
        <f t="shared" si="45"/>
        <v>0.00016801075268817206</v>
      </c>
      <c r="BC30" s="9">
        <f t="shared" si="45"/>
        <v>0.00016276041666666666</v>
      </c>
      <c r="BD30" s="9">
        <f t="shared" si="45"/>
        <v>0.00015318627450980392</v>
      </c>
      <c r="BE30" s="9">
        <f t="shared" si="45"/>
        <v>0.00014880952380952382</v>
      </c>
      <c r="BF30" s="9">
        <f t="shared" si="45"/>
        <v>0.00014671361502347418</v>
      </c>
      <c r="BG30" s="9">
        <f t="shared" si="45"/>
        <v>0.00014467592592592592</v>
      </c>
      <c r="BH30" s="9">
        <f t="shared" si="45"/>
        <v>0.00014076576576576576</v>
      </c>
      <c r="BI30" s="9">
        <f t="shared" si="45"/>
        <v>0.00013354700854700856</v>
      </c>
      <c r="BJ30" s="9">
        <f t="shared" si="45"/>
        <v>0.00013020833333333333</v>
      </c>
    </row>
    <row r="31" spans="1:62" ht="12.75">
      <c r="A31" s="8" t="s">
        <v>60</v>
      </c>
      <c r="B31" s="9"/>
      <c r="C31" s="9"/>
      <c r="D31" s="9"/>
      <c r="E31" s="9">
        <f>(rad1^2*zeitk)/(4*(E5-30)*60)</f>
        <v>0.0010416666666666667</v>
      </c>
      <c r="F31" s="9">
        <f aca="true" t="shared" si="46" ref="F31:K31">(rad1^2*zeitk)/(4*(F5-30)*60)</f>
        <v>0.0005208333333333333</v>
      </c>
      <c r="G31" s="9">
        <f t="shared" si="46"/>
        <v>0.00034722222222222224</v>
      </c>
      <c r="H31" s="9">
        <f t="shared" si="46"/>
        <v>0.00026041666666666666</v>
      </c>
      <c r="I31" s="9">
        <f t="shared" si="46"/>
        <v>0.00020833333333333335</v>
      </c>
      <c r="J31" s="9">
        <f t="shared" si="46"/>
        <v>0.00017361111111111112</v>
      </c>
      <c r="K31" s="9">
        <f t="shared" si="46"/>
        <v>0.00014880952380952382</v>
      </c>
      <c r="L31" s="8" t="s">
        <v>60</v>
      </c>
      <c r="M31" s="8"/>
      <c r="N31" s="8"/>
      <c r="O31" s="8"/>
      <c r="P31" s="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>
        <f>(rad1^2*zeitk)/(4*(AF5-30)*60)</f>
        <v>0.0010416666666666667</v>
      </c>
      <c r="AG31" s="9">
        <f>(rad1^2*zeitk)/(4*(AG5-30)*60)</f>
        <v>0.000946969696969697</v>
      </c>
      <c r="AH31" s="9">
        <f>(rad1^2*zeitk)/(4*(AH5-30)*60)</f>
        <v>0.0008680555555555555</v>
      </c>
      <c r="AI31" s="9">
        <f>(rad1^2*zeitk)/(4*(AI5-30)*60)</f>
        <v>0.000744047619047619</v>
      </c>
      <c r="AJ31" s="9">
        <f>(rad1^2*zeitk)/(4*(AJ5-30)*60)</f>
        <v>0.0005787037037037037</v>
      </c>
      <c r="AK31" s="9">
        <f aca="true" t="shared" si="47" ref="AK31:BJ31">(rad1^2*zeitk)/(4*(AK5-30)*60)</f>
        <v>0.0005208333333333333</v>
      </c>
      <c r="AL31" s="9">
        <f t="shared" si="47"/>
        <v>0.000496031746031746</v>
      </c>
      <c r="AM31" s="9">
        <f t="shared" si="47"/>
        <v>0.0004734848484848485</v>
      </c>
      <c r="AN31" s="9">
        <f t="shared" si="47"/>
        <v>0.00043402777777777775</v>
      </c>
      <c r="AO31" s="9">
        <f t="shared" si="47"/>
        <v>0.0003720238095238095</v>
      </c>
      <c r="AP31" s="9">
        <f t="shared" si="47"/>
        <v>0.00034722222222222224</v>
      </c>
      <c r="AQ31" s="9">
        <f t="shared" si="47"/>
        <v>0.0003360215053763441</v>
      </c>
      <c r="AR31" s="9">
        <f t="shared" si="47"/>
        <v>0.0003255208333333333</v>
      </c>
      <c r="AS31" s="9">
        <f t="shared" si="47"/>
        <v>0.00030637254901960784</v>
      </c>
      <c r="AT31" s="9">
        <f t="shared" si="47"/>
        <v>0.00027412280701754384</v>
      </c>
      <c r="AU31" s="9">
        <f t="shared" si="47"/>
        <v>0.00026041666666666666</v>
      </c>
      <c r="AV31" s="9">
        <f t="shared" si="47"/>
        <v>0.00025406504065040653</v>
      </c>
      <c r="AW31" s="9">
        <f t="shared" si="47"/>
        <v>0.000248015873015873</v>
      </c>
      <c r="AX31" s="9">
        <f t="shared" si="47"/>
        <v>0.00023674242424242425</v>
      </c>
      <c r="AY31" s="9">
        <f t="shared" si="47"/>
        <v>0.00021701388888888888</v>
      </c>
      <c r="AZ31" s="9">
        <f t="shared" si="47"/>
        <v>0.00020833333333333335</v>
      </c>
      <c r="BA31" s="9">
        <f t="shared" si="47"/>
        <v>0.0002042483660130719</v>
      </c>
      <c r="BB31" s="9">
        <f t="shared" si="47"/>
        <v>0.00020032051282051281</v>
      </c>
      <c r="BC31" s="9">
        <f t="shared" si="47"/>
        <v>0.00019290123456790122</v>
      </c>
      <c r="BD31" s="9">
        <f t="shared" si="47"/>
        <v>0.00017959770114942528</v>
      </c>
      <c r="BE31" s="9">
        <f t="shared" si="47"/>
        <v>0.00017361111111111112</v>
      </c>
      <c r="BF31" s="9">
        <f t="shared" si="47"/>
        <v>0.00017076502732240437</v>
      </c>
      <c r="BG31" s="9">
        <f t="shared" si="47"/>
        <v>0.00016801075268817206</v>
      </c>
      <c r="BH31" s="9">
        <f t="shared" si="47"/>
        <v>0.00016276041666666666</v>
      </c>
      <c r="BI31" s="9">
        <f t="shared" si="47"/>
        <v>0.00015318627450980392</v>
      </c>
      <c r="BJ31" s="9">
        <f t="shared" si="47"/>
        <v>0.00014880952380952382</v>
      </c>
    </row>
    <row r="32" spans="1:62" ht="12.75">
      <c r="A32" s="8" t="s">
        <v>61</v>
      </c>
      <c r="B32" s="9"/>
      <c r="C32" s="9"/>
      <c r="D32" s="9"/>
      <c r="E32" s="9"/>
      <c r="F32" s="9">
        <f aca="true" t="shared" si="48" ref="F32:K32">(rad1^2*zeitk)/(4*(F5-40)*60)</f>
        <v>0.0010416666666666667</v>
      </c>
      <c r="G32" s="9">
        <f t="shared" si="48"/>
        <v>0.0005208333333333333</v>
      </c>
      <c r="H32" s="9">
        <f t="shared" si="48"/>
        <v>0.00034722222222222224</v>
      </c>
      <c r="I32" s="9">
        <f t="shared" si="48"/>
        <v>0.00026041666666666666</v>
      </c>
      <c r="J32" s="9">
        <f t="shared" si="48"/>
        <v>0.00020833333333333335</v>
      </c>
      <c r="K32" s="9">
        <f t="shared" si="48"/>
        <v>0.00017361111111111112</v>
      </c>
      <c r="L32" s="8" t="s">
        <v>61</v>
      </c>
      <c r="M32" s="8"/>
      <c r="N32" s="8"/>
      <c r="O32" s="8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>
        <f>(rad1^2*zeitk)/(4*(AK5-40)*60)</f>
        <v>0.0010416666666666667</v>
      </c>
      <c r="AL32" s="9">
        <f aca="true" t="shared" si="49" ref="AL32:BA32">(rad1^2*zeitk)/(4*(AL5-40)*60)</f>
        <v>0.000946969696969697</v>
      </c>
      <c r="AM32" s="9">
        <f t="shared" si="49"/>
        <v>0.0008680555555555555</v>
      </c>
      <c r="AN32" s="9">
        <f t="shared" si="49"/>
        <v>0.000744047619047619</v>
      </c>
      <c r="AO32" s="9">
        <f t="shared" si="49"/>
        <v>0.0005787037037037037</v>
      </c>
      <c r="AP32" s="9">
        <f>(rad1^2*zeitk)/(4*(AP5-40)*60)</f>
        <v>0.0005208333333333333</v>
      </c>
      <c r="AQ32" s="9">
        <f t="shared" si="49"/>
        <v>0.000496031746031746</v>
      </c>
      <c r="AR32" s="9">
        <f t="shared" si="49"/>
        <v>0.0004734848484848485</v>
      </c>
      <c r="AS32" s="9">
        <f t="shared" si="49"/>
        <v>0.00043402777777777775</v>
      </c>
      <c r="AT32" s="9">
        <f t="shared" si="49"/>
        <v>0.0003720238095238095</v>
      </c>
      <c r="AU32" s="9">
        <f t="shared" si="49"/>
        <v>0.00034722222222222224</v>
      </c>
      <c r="AV32" s="9">
        <f t="shared" si="49"/>
        <v>0.0003360215053763441</v>
      </c>
      <c r="AW32" s="9">
        <f t="shared" si="49"/>
        <v>0.0003255208333333333</v>
      </c>
      <c r="AX32" s="9">
        <f t="shared" si="49"/>
        <v>0.00030637254901960784</v>
      </c>
      <c r="AY32" s="9">
        <f t="shared" si="49"/>
        <v>0.00027412280701754384</v>
      </c>
      <c r="AZ32" s="9">
        <f t="shared" si="49"/>
        <v>0.00026041666666666666</v>
      </c>
      <c r="BA32" s="9">
        <f t="shared" si="49"/>
        <v>0.00025406504065040653</v>
      </c>
      <c r="BB32" s="9">
        <f aca="true" t="shared" si="50" ref="BB32:BI32">(rad1^2*zeitk)/(4*(BB5-40)*60)</f>
        <v>0.000248015873015873</v>
      </c>
      <c r="BC32" s="9">
        <f t="shared" si="50"/>
        <v>0.00023674242424242425</v>
      </c>
      <c r="BD32" s="9">
        <f t="shared" si="50"/>
        <v>0.00021701388888888888</v>
      </c>
      <c r="BE32" s="9">
        <f t="shared" si="50"/>
        <v>0.00020833333333333335</v>
      </c>
      <c r="BF32" s="9">
        <f t="shared" si="50"/>
        <v>0.0002042483660130719</v>
      </c>
      <c r="BG32" s="9">
        <f t="shared" si="50"/>
        <v>0.00020032051282051281</v>
      </c>
      <c r="BH32" s="9">
        <f t="shared" si="50"/>
        <v>0.00019290123456790122</v>
      </c>
      <c r="BI32" s="9">
        <f t="shared" si="50"/>
        <v>0.00017959770114942528</v>
      </c>
      <c r="BJ32" s="9">
        <f>(rad1^2*zeitk)/(4*(BJ5-40)*60)</f>
        <v>0.00017361111111111112</v>
      </c>
    </row>
    <row r="33" spans="1:62" ht="12.75">
      <c r="A33" s="8" t="s">
        <v>62</v>
      </c>
      <c r="B33" s="9"/>
      <c r="C33" s="9"/>
      <c r="D33" s="9"/>
      <c r="E33" s="9"/>
      <c r="F33" s="9"/>
      <c r="G33" s="9">
        <f>(rad1^2*zeitk)/(4*(G5-50)*60)</f>
        <v>0.0010416666666666667</v>
      </c>
      <c r="H33" s="9">
        <f>(rad1^2*zeitk)/(4*(H5-50)*60)</f>
        <v>0.0005208333333333333</v>
      </c>
      <c r="I33" s="9">
        <f>(rad1^2*zeitk)/(4*(I5-50)*60)</f>
        <v>0.00034722222222222224</v>
      </c>
      <c r="J33" s="9">
        <f>(rad1^2*zeitk)/(4*(J5-50)*60)</f>
        <v>0.00026041666666666666</v>
      </c>
      <c r="K33" s="9">
        <f>(rad1^2*zeitk)/(4*(K5-50)*60)</f>
        <v>0.00020833333333333335</v>
      </c>
      <c r="L33" s="8" t="s">
        <v>62</v>
      </c>
      <c r="M33" s="8"/>
      <c r="N33" s="8"/>
      <c r="O33" s="8"/>
      <c r="P33" s="8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>
        <f>(rad1^2*zeitk)/(4*(AP5-50)*60)</f>
        <v>0.0010416666666666667</v>
      </c>
      <c r="AQ33" s="9">
        <f aca="true" t="shared" si="51" ref="AQ33:BF33">(rad1^2*zeitk)/(4*(AQ5-50)*60)</f>
        <v>0.000946969696969697</v>
      </c>
      <c r="AR33" s="9">
        <f t="shared" si="51"/>
        <v>0.0008680555555555555</v>
      </c>
      <c r="AS33" s="9">
        <f t="shared" si="51"/>
        <v>0.000744047619047619</v>
      </c>
      <c r="AT33" s="9">
        <f t="shared" si="51"/>
        <v>0.0005787037037037037</v>
      </c>
      <c r="AU33" s="9">
        <f t="shared" si="51"/>
        <v>0.0005208333333333333</v>
      </c>
      <c r="AV33" s="9">
        <f t="shared" si="51"/>
        <v>0.000496031746031746</v>
      </c>
      <c r="AW33" s="9">
        <f t="shared" si="51"/>
        <v>0.0004734848484848485</v>
      </c>
      <c r="AX33" s="9">
        <f t="shared" si="51"/>
        <v>0.00043402777777777775</v>
      </c>
      <c r="AY33" s="9">
        <f t="shared" si="51"/>
        <v>0.0003720238095238095</v>
      </c>
      <c r="AZ33" s="9">
        <f t="shared" si="51"/>
        <v>0.00034722222222222224</v>
      </c>
      <c r="BA33" s="9">
        <f t="shared" si="51"/>
        <v>0.0003360215053763441</v>
      </c>
      <c r="BB33" s="9">
        <f t="shared" si="51"/>
        <v>0.0003255208333333333</v>
      </c>
      <c r="BC33" s="9">
        <f t="shared" si="51"/>
        <v>0.00030637254901960784</v>
      </c>
      <c r="BD33" s="9">
        <f t="shared" si="51"/>
        <v>0.00027412280701754384</v>
      </c>
      <c r="BE33" s="9">
        <f t="shared" si="51"/>
        <v>0.00026041666666666666</v>
      </c>
      <c r="BF33" s="9">
        <f t="shared" si="51"/>
        <v>0.00025406504065040653</v>
      </c>
      <c r="BG33" s="9">
        <f>(rad1^2*zeitk)/(4*(BG5-50)*60)</f>
        <v>0.000248015873015873</v>
      </c>
      <c r="BH33" s="9">
        <f>(rad1^2*zeitk)/(4*(BH5-50)*60)</f>
        <v>0.00023674242424242425</v>
      </c>
      <c r="BI33" s="9">
        <f>(rad1^2*zeitk)/(4*(BI5-50)*60)</f>
        <v>0.00021701388888888888</v>
      </c>
      <c r="BJ33" s="9">
        <f>(rad1^2*zeitk)/(4*(BJ5-50)*60)</f>
        <v>0.00020833333333333335</v>
      </c>
    </row>
    <row r="34" spans="1:62" ht="12.75">
      <c r="A34" s="8" t="s">
        <v>63</v>
      </c>
      <c r="B34" s="9"/>
      <c r="C34" s="9"/>
      <c r="D34" s="9"/>
      <c r="E34" s="9"/>
      <c r="F34" s="9"/>
      <c r="G34" s="9"/>
      <c r="H34" s="9">
        <f>(rad1^2*zeitk)/(4*(H5-60)*60)</f>
        <v>0.0010416666666666667</v>
      </c>
      <c r="I34" s="9">
        <f>(rad1^2*zeitk)/(4*(I5-60)*60)</f>
        <v>0.0005208333333333333</v>
      </c>
      <c r="J34" s="9">
        <f>(rad1^2*zeitk)/(4*(J5-60)*60)</f>
        <v>0.00034722222222222224</v>
      </c>
      <c r="K34" s="9">
        <f>(rad1^2*zeitk)/(4*(K5-60)*60)</f>
        <v>0.00026041666666666666</v>
      </c>
      <c r="L34" s="8" t="s">
        <v>63</v>
      </c>
      <c r="M34" s="8"/>
      <c r="N34" s="8"/>
      <c r="O34" s="8"/>
      <c r="P34" s="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>
        <f>(rad1^2*zeitk)/(4*(AU5-60)*60)</f>
        <v>0.0010416666666666667</v>
      </c>
      <c r="AV34" s="9">
        <f aca="true" t="shared" si="52" ref="AV34:BI34">(rad1^2*zeitk)/(4*(AV5-60)*60)</f>
        <v>0.000946969696969697</v>
      </c>
      <c r="AW34" s="9">
        <f t="shared" si="52"/>
        <v>0.0008680555555555555</v>
      </c>
      <c r="AX34" s="9">
        <f t="shared" si="52"/>
        <v>0.000744047619047619</v>
      </c>
      <c r="AY34" s="9">
        <f t="shared" si="52"/>
        <v>0.0005787037037037037</v>
      </c>
      <c r="AZ34" s="9">
        <f t="shared" si="52"/>
        <v>0.0005208333333333333</v>
      </c>
      <c r="BA34" s="9">
        <f t="shared" si="52"/>
        <v>0.000496031746031746</v>
      </c>
      <c r="BB34" s="9">
        <f t="shared" si="52"/>
        <v>0.0004734848484848485</v>
      </c>
      <c r="BC34" s="9">
        <f t="shared" si="52"/>
        <v>0.00043402777777777775</v>
      </c>
      <c r="BD34" s="9">
        <f t="shared" si="52"/>
        <v>0.0003720238095238095</v>
      </c>
      <c r="BE34" s="9">
        <f t="shared" si="52"/>
        <v>0.00034722222222222224</v>
      </c>
      <c r="BF34" s="9">
        <f t="shared" si="52"/>
        <v>0.0003360215053763441</v>
      </c>
      <c r="BG34" s="9">
        <f t="shared" si="52"/>
        <v>0.0003255208333333333</v>
      </c>
      <c r="BH34" s="9">
        <f t="shared" si="52"/>
        <v>0.00030637254901960784</v>
      </c>
      <c r="BI34" s="9">
        <f t="shared" si="52"/>
        <v>0.00027412280701754384</v>
      </c>
      <c r="BJ34" s="9">
        <f>(rad1^2*zeitk)/(4*(BJ5-60)*60)</f>
        <v>0.00026041666666666666</v>
      </c>
    </row>
    <row r="35" spans="1:62" ht="12.75">
      <c r="A35" s="1" t="s">
        <v>42</v>
      </c>
      <c r="B35" s="2">
        <f>-LN(1.781*B28)+B28-B28^2/(2*FACT(2))+B28^3/(3*FACT(3))-B28^4/(4*FACT(4))</f>
        <v>6.2907996756164435</v>
      </c>
      <c r="C35" s="2">
        <f aca="true" t="shared" si="53" ref="C35:K41">-LN(1.781*C28)+C28-C28^2/(2*FACT(2))+C28^3/(3*FACT(3))-C28^4/(4*FACT(4))</f>
        <v>6.983426226238644</v>
      </c>
      <c r="D35" s="2">
        <f t="shared" si="53"/>
        <v>7.388717760906197</v>
      </c>
      <c r="E35" s="2">
        <f t="shared" si="53"/>
        <v>7.676313040987686</v>
      </c>
      <c r="F35" s="2">
        <f t="shared" si="53"/>
        <v>7.899404515071599</v>
      </c>
      <c r="G35" s="2">
        <f t="shared" si="53"/>
        <v>8.08169135295861</v>
      </c>
      <c r="H35" s="2">
        <f t="shared" si="53"/>
        <v>8.235817233197594</v>
      </c>
      <c r="I35" s="2">
        <f t="shared" si="53"/>
        <v>8.369330025929097</v>
      </c>
      <c r="J35" s="2">
        <f t="shared" si="53"/>
        <v>8.487098594882424</v>
      </c>
      <c r="K35" s="2">
        <f t="shared" si="53"/>
        <v>8.592447537102458</v>
      </c>
      <c r="L35" s="1" t="s">
        <v>42</v>
      </c>
      <c r="M35" s="2">
        <f>-LN(1.781*M28)+M28-M28^2/(2*FACT(2))+M28^3/(3*FACT(3))-M28^4/(4*FACT(4))</f>
        <v>3.9975627897615946</v>
      </c>
      <c r="N35" s="2">
        <f>-LN(1.781*N28)+N28-N28^2/(2*FACT(2))+N28^3/(3*FACT(3))-N28^4/(4*FACT(4))</f>
        <v>4.685521927211068</v>
      </c>
      <c r="O35" s="2">
        <f>-LN(1.781*O28)+O28-O28^2/(2*FACT(2))+O28^3/(3*FACT(3))-O28^4/(4*FACT(4))</f>
        <v>5.37607002050653</v>
      </c>
      <c r="P35" s="2">
        <f>-LN(1.781*P28)+P28-P28^2/(2*FACT(2))+P28^3/(3*FACT(3))-P28^4/(4*FACT(4))</f>
        <v>6.0679163884408425</v>
      </c>
      <c r="Q35" s="2">
        <f>-LN(1.781*Q28)+Q28-Q28^2/(2*FACT(2))+Q28^3/(3*FACT(3))-Q28^4/(4*FACT(4))</f>
        <v>6.2907996756164435</v>
      </c>
      <c r="R35" s="2">
        <f aca="true" t="shared" si="54" ref="R35:AG35">-LN(1.781*R28)+R28-R28^2/(2*FACT(2))+R28^3/(3*FACT(3))-R28^4/(4*FACT(4))</f>
        <v>6.386015205514919</v>
      </c>
      <c r="S35" s="2">
        <f t="shared" si="54"/>
        <v>6.472947704160089</v>
      </c>
      <c r="T35" s="2">
        <f t="shared" si="54"/>
        <v>6.626974426015783</v>
      </c>
      <c r="U35" s="2">
        <f t="shared" si="54"/>
        <v>6.878123565046452</v>
      </c>
      <c r="V35" s="2">
        <f t="shared" si="54"/>
        <v>6.983426226238644</v>
      </c>
      <c r="W35" s="2">
        <f t="shared" si="54"/>
        <v>7.032191595124673</v>
      </c>
      <c r="X35" s="2">
        <f t="shared" si="54"/>
        <v>7.078689069326034</v>
      </c>
      <c r="Y35" s="2">
        <f t="shared" si="54"/>
        <v>7.165660998195549</v>
      </c>
      <c r="Z35" s="2">
        <f t="shared" si="54"/>
        <v>7.319749686547472</v>
      </c>
      <c r="AA35" s="2">
        <f t="shared" si="54"/>
        <v>7.388717760906197</v>
      </c>
      <c r="AB35" s="2">
        <f t="shared" si="54"/>
        <v>7.421496384925328</v>
      </c>
      <c r="AC35" s="2">
        <f t="shared" si="54"/>
        <v>7.453234584304335</v>
      </c>
      <c r="AD35" s="2">
        <f t="shared" si="54"/>
        <v>7.513840060861056</v>
      </c>
      <c r="AE35" s="2">
        <f t="shared" si="54"/>
        <v>7.62503345090903</v>
      </c>
      <c r="AF35" s="2">
        <f t="shared" si="54"/>
        <v>7.676313040987686</v>
      </c>
      <c r="AG35" s="2">
        <f t="shared" si="54"/>
        <v>7.70099930276892</v>
      </c>
      <c r="AH35" s="2">
        <f>-LN(1.781*AH28)+AH28-AH28^2/(2*FACT(2))+AH28^3/(3*FACT(3))-AH28^4/(4*FACT(4))</f>
        <v>7.725090805939575</v>
      </c>
      <c r="AI35" s="2">
        <f>-LN(1.781*AI28)+AI28-AI28^2/(2*FACT(2))+AI28^3/(3*FACT(3))-AI28^4/(4*FACT(4))</f>
        <v>7.771599549491809</v>
      </c>
      <c r="AJ35" s="2">
        <f>-LN(1.781*AJ28)+AJ28-AJ28^2/(2*FACT(2))+AJ28^3/(3*FACT(3))-AJ28^4/(4*FACT(4))</f>
        <v>7.858591200183902</v>
      </c>
      <c r="AK35" s="2">
        <f>-LN(1.781*AK28)+AK28-AK28^2/(2*FACT(2))+AK28^3/(3*FACT(3))-AK28^4/(4*FACT(4))</f>
        <v>7.899404515071599</v>
      </c>
      <c r="AL35" s="2">
        <f aca="true" t="shared" si="55" ref="AL35:AO39">-LN(1.781*AL28)+AL28-AL28^2/(2*FACT(2))+AL28^3/(3*FACT(3))-AL28^4/(4*FACT(4))</f>
        <v>7.919203057821775</v>
      </c>
      <c r="AM35" s="2">
        <f t="shared" si="55"/>
        <v>7.938617216222929</v>
      </c>
      <c r="AN35" s="2">
        <f t="shared" si="55"/>
        <v>7.976350125656832</v>
      </c>
      <c r="AO35" s="2">
        <f t="shared" si="55"/>
        <v>8.047795787344368</v>
      </c>
      <c r="AP35" s="2">
        <f aca="true" t="shared" si="56" ref="AP35:AP40">-LN(1.781*AP28)+AP28-AP28^2/(2*FACT(2))+AP28^3/(3*FACT(3))-AP28^4/(4*FACT(4))</f>
        <v>8.08169135295861</v>
      </c>
      <c r="AQ35" s="2">
        <f aca="true" t="shared" si="57" ref="AQ35:BF41">-LN(1.781*AQ28)+AQ28-AQ28^2/(2*FACT(2))+AQ28^3/(3*FACT(3))-AQ28^4/(4*FACT(4))</f>
        <v>8.098217809071048</v>
      </c>
      <c r="AR35" s="2">
        <f t="shared" si="57"/>
        <v>8.114475575901452</v>
      </c>
      <c r="AS35" s="2">
        <f t="shared" si="57"/>
        <v>8.146219024314151</v>
      </c>
      <c r="AT35" s="2">
        <f t="shared" si="57"/>
        <v>8.206834072744618</v>
      </c>
      <c r="AU35" s="2">
        <f t="shared" si="57"/>
        <v>8.235817233197594</v>
      </c>
      <c r="AV35" s="2">
        <f t="shared" si="57"/>
        <v>8.249999772435606</v>
      </c>
      <c r="AW35" s="2">
        <f t="shared" si="57"/>
        <v>8.26398397686968</v>
      </c>
      <c r="AX35" s="2">
        <f t="shared" si="57"/>
        <v>8.291379041176652</v>
      </c>
      <c r="AY35" s="2">
        <f t="shared" si="57"/>
        <v>8.344015556399881</v>
      </c>
      <c r="AZ35" s="2">
        <f t="shared" si="57"/>
        <v>8.369330025929097</v>
      </c>
      <c r="BA35" s="2">
        <f t="shared" si="57"/>
        <v>8.381750938521371</v>
      </c>
      <c r="BB35" s="2">
        <f t="shared" si="57"/>
        <v>8.394019462910688</v>
      </c>
      <c r="BC35" s="2">
        <f t="shared" si="57"/>
        <v>8.418113990095748</v>
      </c>
      <c r="BD35" s="2">
        <f t="shared" si="57"/>
        <v>8.464628369347794</v>
      </c>
      <c r="BE35" s="2">
        <f t="shared" si="57"/>
        <v>8.487098594882424</v>
      </c>
      <c r="BF35" s="2">
        <f t="shared" si="57"/>
        <v>8.498147159265935</v>
      </c>
      <c r="BG35" s="2">
        <f aca="true" t="shared" si="58" ref="BG35:BI41">-LN(1.781*BG28)+BG28-BG28^2/(2*FACT(2))+BG28^3/(3*FACT(3))-BG28^4/(4*FACT(4))</f>
        <v>8.50907498564216</v>
      </c>
      <c r="BH35" s="2">
        <f t="shared" si="58"/>
        <v>8.530578781963204</v>
      </c>
      <c r="BI35" s="2">
        <f t="shared" si="58"/>
        <v>8.572246955523433</v>
      </c>
      <c r="BJ35" s="2">
        <f aca="true" t="shared" si="59" ref="BJ35:BJ41">-LN(1.781*BJ28)+BJ28-BJ28^2/(2*FACT(2))+BJ28^3/(3*FACT(3))-BJ28^4/(4*FACT(4))</f>
        <v>8.592447537102458</v>
      </c>
    </row>
    <row r="36" spans="1:62" ht="12.75">
      <c r="A36" s="1" t="s">
        <v>43</v>
      </c>
      <c r="B36" s="2"/>
      <c r="C36" s="2">
        <f t="shared" si="53"/>
        <v>6.2907996756164435</v>
      </c>
      <c r="D36" s="2">
        <f t="shared" si="53"/>
        <v>6.983426226238644</v>
      </c>
      <c r="E36" s="2">
        <f t="shared" si="53"/>
        <v>7.388717760906197</v>
      </c>
      <c r="F36" s="2">
        <f t="shared" si="53"/>
        <v>7.676313040987686</v>
      </c>
      <c r="G36" s="2">
        <f t="shared" si="53"/>
        <v>7.899404515071599</v>
      </c>
      <c r="H36" s="2">
        <f t="shared" si="53"/>
        <v>8.08169135295861</v>
      </c>
      <c r="I36" s="2">
        <f t="shared" si="53"/>
        <v>8.235817233197594</v>
      </c>
      <c r="J36" s="2">
        <f t="shared" si="53"/>
        <v>8.369330025929097</v>
      </c>
      <c r="K36" s="2">
        <f t="shared" si="53"/>
        <v>8.487098594882424</v>
      </c>
      <c r="L36" s="1" t="s">
        <v>43</v>
      </c>
      <c r="M36" s="1"/>
      <c r="N36" s="1"/>
      <c r="O36" s="1"/>
      <c r="P36" s="1"/>
      <c r="Q36" s="2"/>
      <c r="R36" s="2"/>
      <c r="S36" s="2"/>
      <c r="T36" s="2"/>
      <c r="U36" s="2"/>
      <c r="V36" s="2">
        <f aca="true" t="shared" si="60" ref="V36:AJ38">-LN(1.781*V29)+V29-V29^2/(2*FACT(2))+V29^3/(3*FACT(3))-V29^4/(4*FACT(4))</f>
        <v>6.2907996756164435</v>
      </c>
      <c r="W36" s="2">
        <f t="shared" si="60"/>
        <v>6.386015205514919</v>
      </c>
      <c r="X36" s="2">
        <f t="shared" si="60"/>
        <v>6.472947704160089</v>
      </c>
      <c r="Y36" s="2">
        <f t="shared" si="60"/>
        <v>6.626974426015783</v>
      </c>
      <c r="Z36" s="2">
        <f t="shared" si="60"/>
        <v>6.878123565046452</v>
      </c>
      <c r="AA36" s="2">
        <f t="shared" si="60"/>
        <v>6.983426226238644</v>
      </c>
      <c r="AB36" s="2">
        <f t="shared" si="60"/>
        <v>7.032191595124673</v>
      </c>
      <c r="AC36" s="2">
        <f t="shared" si="60"/>
        <v>7.078689069326034</v>
      </c>
      <c r="AD36" s="2">
        <f t="shared" si="60"/>
        <v>7.165660998195549</v>
      </c>
      <c r="AE36" s="2">
        <f t="shared" si="60"/>
        <v>7.319749686547472</v>
      </c>
      <c r="AF36" s="2">
        <f t="shared" si="60"/>
        <v>7.388717760906197</v>
      </c>
      <c r="AG36" s="2">
        <f t="shared" si="60"/>
        <v>7.421496384925328</v>
      </c>
      <c r="AH36" s="2">
        <f t="shared" si="60"/>
        <v>7.453234584304335</v>
      </c>
      <c r="AI36" s="2">
        <f t="shared" si="60"/>
        <v>7.513840060861056</v>
      </c>
      <c r="AJ36" s="2">
        <f t="shared" si="60"/>
        <v>7.62503345090903</v>
      </c>
      <c r="AK36" s="2">
        <f>-LN(1.781*AK29)+AK29-AK29^2/(2*FACT(2))+AK29^3/(3*FACT(3))-AK29^4/(4*FACT(4))</f>
        <v>7.676313040987686</v>
      </c>
      <c r="AL36" s="2">
        <f t="shared" si="55"/>
        <v>7.70099930276892</v>
      </c>
      <c r="AM36" s="2">
        <f t="shared" si="55"/>
        <v>7.725090805939575</v>
      </c>
      <c r="AN36" s="2">
        <f t="shared" si="55"/>
        <v>7.771599549491809</v>
      </c>
      <c r="AO36" s="2">
        <f t="shared" si="55"/>
        <v>7.858591200183902</v>
      </c>
      <c r="AP36" s="2">
        <f t="shared" si="56"/>
        <v>7.899404515071599</v>
      </c>
      <c r="AQ36" s="2">
        <f t="shared" si="57"/>
        <v>7.919203057821775</v>
      </c>
      <c r="AR36" s="2">
        <f t="shared" si="57"/>
        <v>7.938617216222929</v>
      </c>
      <c r="AS36" s="2">
        <f t="shared" si="57"/>
        <v>7.976350125656832</v>
      </c>
      <c r="AT36" s="2">
        <f t="shared" si="57"/>
        <v>8.047795787344368</v>
      </c>
      <c r="AU36" s="2">
        <f t="shared" si="57"/>
        <v>8.08169135295861</v>
      </c>
      <c r="AV36" s="2">
        <f t="shared" si="57"/>
        <v>8.098217809071048</v>
      </c>
      <c r="AW36" s="2">
        <f t="shared" si="57"/>
        <v>8.114475575901452</v>
      </c>
      <c r="AX36" s="2">
        <f t="shared" si="57"/>
        <v>8.146219024314151</v>
      </c>
      <c r="AY36" s="2">
        <f t="shared" si="57"/>
        <v>8.206834072744618</v>
      </c>
      <c r="AZ36" s="2">
        <f t="shared" si="57"/>
        <v>8.235817233197594</v>
      </c>
      <c r="BA36" s="2">
        <f t="shared" si="57"/>
        <v>8.249999772435606</v>
      </c>
      <c r="BB36" s="2">
        <f t="shared" si="57"/>
        <v>8.26398397686968</v>
      </c>
      <c r="BC36" s="2">
        <f t="shared" si="57"/>
        <v>8.291379041176652</v>
      </c>
      <c r="BD36" s="2">
        <f t="shared" si="57"/>
        <v>8.344015556399881</v>
      </c>
      <c r="BE36" s="2">
        <f t="shared" si="57"/>
        <v>8.369330025929097</v>
      </c>
      <c r="BF36" s="2">
        <f t="shared" si="57"/>
        <v>8.381750938521371</v>
      </c>
      <c r="BG36" s="2">
        <f t="shared" si="58"/>
        <v>8.394019462910688</v>
      </c>
      <c r="BH36" s="2">
        <f t="shared" si="58"/>
        <v>8.418113990095748</v>
      </c>
      <c r="BI36" s="2">
        <f t="shared" si="58"/>
        <v>8.464628369347794</v>
      </c>
      <c r="BJ36" s="2">
        <f t="shared" si="59"/>
        <v>8.487098594882424</v>
      </c>
    </row>
    <row r="37" spans="1:62" ht="12.75">
      <c r="A37" s="1" t="s">
        <v>44</v>
      </c>
      <c r="B37" s="2"/>
      <c r="C37" s="2"/>
      <c r="D37" s="2">
        <f t="shared" si="53"/>
        <v>6.2907996756164435</v>
      </c>
      <c r="E37" s="2">
        <f t="shared" si="53"/>
        <v>6.983426226238644</v>
      </c>
      <c r="F37" s="2">
        <f t="shared" si="53"/>
        <v>7.388717760906197</v>
      </c>
      <c r="G37" s="2">
        <f t="shared" si="53"/>
        <v>7.676313040987686</v>
      </c>
      <c r="H37" s="2">
        <f t="shared" si="53"/>
        <v>7.899404515071599</v>
      </c>
      <c r="I37" s="2">
        <f t="shared" si="53"/>
        <v>8.08169135295861</v>
      </c>
      <c r="J37" s="2">
        <f t="shared" si="53"/>
        <v>8.235817233197594</v>
      </c>
      <c r="K37" s="2">
        <f t="shared" si="53"/>
        <v>8.369330025929097</v>
      </c>
      <c r="L37" s="1" t="s">
        <v>44</v>
      </c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f>-LN(1.781*AA30)+AA30-AA30^2/(2*FACT(2))+AA30^3/(3*FACT(3))-AA30^4/(4*FACT(4))</f>
        <v>6.2907996756164435</v>
      </c>
      <c r="AB37" s="2">
        <f t="shared" si="60"/>
        <v>6.386015205514919</v>
      </c>
      <c r="AC37" s="2">
        <f t="shared" si="60"/>
        <v>6.472947704160089</v>
      </c>
      <c r="AD37" s="2">
        <f t="shared" si="60"/>
        <v>6.626974426015783</v>
      </c>
      <c r="AE37" s="2">
        <f t="shared" si="60"/>
        <v>6.878123565046452</v>
      </c>
      <c r="AF37" s="2">
        <f t="shared" si="60"/>
        <v>6.983426226238644</v>
      </c>
      <c r="AG37" s="2">
        <f t="shared" si="60"/>
        <v>7.032191595124673</v>
      </c>
      <c r="AH37" s="2">
        <f t="shared" si="60"/>
        <v>7.078689069326034</v>
      </c>
      <c r="AI37" s="2">
        <f t="shared" si="60"/>
        <v>7.165660998195549</v>
      </c>
      <c r="AJ37" s="2">
        <f t="shared" si="60"/>
        <v>7.319749686547472</v>
      </c>
      <c r="AK37" s="2">
        <f>-LN(1.781*AK30)+AK30-AK30^2/(2*FACT(2))+AK30^3/(3*FACT(3))-AK30^4/(4*FACT(4))</f>
        <v>7.388717760906197</v>
      </c>
      <c r="AL37" s="2">
        <f t="shared" si="55"/>
        <v>7.421496384925328</v>
      </c>
      <c r="AM37" s="2">
        <f t="shared" si="55"/>
        <v>7.453234584304335</v>
      </c>
      <c r="AN37" s="2">
        <f t="shared" si="55"/>
        <v>7.513840060861056</v>
      </c>
      <c r="AO37" s="2">
        <f t="shared" si="55"/>
        <v>7.62503345090903</v>
      </c>
      <c r="AP37" s="2">
        <f t="shared" si="56"/>
        <v>7.676313040987686</v>
      </c>
      <c r="AQ37" s="2">
        <f t="shared" si="57"/>
        <v>7.70099930276892</v>
      </c>
      <c r="AR37" s="2">
        <f t="shared" si="57"/>
        <v>7.725090805939575</v>
      </c>
      <c r="AS37" s="2">
        <f t="shared" si="57"/>
        <v>7.771599549491809</v>
      </c>
      <c r="AT37" s="2">
        <f t="shared" si="57"/>
        <v>7.858591200183902</v>
      </c>
      <c r="AU37" s="2">
        <f t="shared" si="57"/>
        <v>7.899404515071599</v>
      </c>
      <c r="AV37" s="2">
        <f t="shared" si="57"/>
        <v>7.919203057821775</v>
      </c>
      <c r="AW37" s="2">
        <f t="shared" si="57"/>
        <v>7.938617216222929</v>
      </c>
      <c r="AX37" s="2">
        <f t="shared" si="57"/>
        <v>7.976350125656832</v>
      </c>
      <c r="AY37" s="2">
        <f t="shared" si="57"/>
        <v>8.047795787344368</v>
      </c>
      <c r="AZ37" s="2">
        <f t="shared" si="57"/>
        <v>8.08169135295861</v>
      </c>
      <c r="BA37" s="2">
        <f t="shared" si="57"/>
        <v>8.098217809071048</v>
      </c>
      <c r="BB37" s="2">
        <f t="shared" si="57"/>
        <v>8.114475575901452</v>
      </c>
      <c r="BC37" s="2">
        <f t="shared" si="57"/>
        <v>8.146219024314151</v>
      </c>
      <c r="BD37" s="2">
        <f t="shared" si="57"/>
        <v>8.206834072744618</v>
      </c>
      <c r="BE37" s="2">
        <f t="shared" si="57"/>
        <v>8.235817233197594</v>
      </c>
      <c r="BF37" s="2">
        <f t="shared" si="57"/>
        <v>8.249999772435606</v>
      </c>
      <c r="BG37" s="2">
        <f t="shared" si="58"/>
        <v>8.26398397686968</v>
      </c>
      <c r="BH37" s="2">
        <f t="shared" si="58"/>
        <v>8.291379041176652</v>
      </c>
      <c r="BI37" s="2">
        <f t="shared" si="58"/>
        <v>8.344015556399881</v>
      </c>
      <c r="BJ37" s="2">
        <f t="shared" si="59"/>
        <v>8.369330025929097</v>
      </c>
    </row>
    <row r="38" spans="1:62" ht="12.75">
      <c r="A38" s="1" t="s">
        <v>45</v>
      </c>
      <c r="B38" s="2"/>
      <c r="C38" s="2"/>
      <c r="D38" s="2"/>
      <c r="E38" s="2">
        <f t="shared" si="53"/>
        <v>6.2907996756164435</v>
      </c>
      <c r="F38" s="2">
        <f t="shared" si="53"/>
        <v>6.983426226238644</v>
      </c>
      <c r="G38" s="2">
        <f t="shared" si="53"/>
        <v>7.388717760906197</v>
      </c>
      <c r="H38" s="2">
        <f t="shared" si="53"/>
        <v>7.676313040987686</v>
      </c>
      <c r="I38" s="2">
        <f t="shared" si="53"/>
        <v>7.899404515071599</v>
      </c>
      <c r="J38" s="2">
        <f t="shared" si="53"/>
        <v>8.08169135295861</v>
      </c>
      <c r="K38" s="2">
        <f t="shared" si="53"/>
        <v>8.235817233197594</v>
      </c>
      <c r="L38" s="1" t="s">
        <v>45</v>
      </c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>
        <f>-LN(1.781*AF31)+AF31-AF31^2/(2*FACT(2))+AF31^3/(3*FACT(3))-AF31^4/(4*FACT(4))</f>
        <v>6.2907996756164435</v>
      </c>
      <c r="AG38" s="2">
        <f t="shared" si="60"/>
        <v>6.386015205514919</v>
      </c>
      <c r="AH38" s="2">
        <f t="shared" si="60"/>
        <v>6.472947704160089</v>
      </c>
      <c r="AI38" s="2">
        <f t="shared" si="60"/>
        <v>6.626974426015783</v>
      </c>
      <c r="AJ38" s="2">
        <f t="shared" si="60"/>
        <v>6.878123565046452</v>
      </c>
      <c r="AK38" s="2">
        <f>-LN(1.781*AK31)+AK31-AK31^2/(2*FACT(2))+AK31^3/(3*FACT(3))-AK31^4/(4*FACT(4))</f>
        <v>6.983426226238644</v>
      </c>
      <c r="AL38" s="2">
        <f t="shared" si="55"/>
        <v>7.032191595124673</v>
      </c>
      <c r="AM38" s="2">
        <f t="shared" si="55"/>
        <v>7.078689069326034</v>
      </c>
      <c r="AN38" s="2">
        <f t="shared" si="55"/>
        <v>7.165660998195549</v>
      </c>
      <c r="AO38" s="2">
        <f t="shared" si="55"/>
        <v>7.319749686547472</v>
      </c>
      <c r="AP38" s="2">
        <f t="shared" si="56"/>
        <v>7.388717760906197</v>
      </c>
      <c r="AQ38" s="2">
        <f t="shared" si="57"/>
        <v>7.421496384925328</v>
      </c>
      <c r="AR38" s="2">
        <f t="shared" si="57"/>
        <v>7.453234584304335</v>
      </c>
      <c r="AS38" s="2">
        <f t="shared" si="57"/>
        <v>7.513840060861056</v>
      </c>
      <c r="AT38" s="2">
        <f t="shared" si="57"/>
        <v>7.62503345090903</v>
      </c>
      <c r="AU38" s="2">
        <f t="shared" si="57"/>
        <v>7.676313040987686</v>
      </c>
      <c r="AV38" s="2">
        <f t="shared" si="57"/>
        <v>7.70099930276892</v>
      </c>
      <c r="AW38" s="2">
        <f t="shared" si="57"/>
        <v>7.725090805939575</v>
      </c>
      <c r="AX38" s="2">
        <f t="shared" si="57"/>
        <v>7.771599549491809</v>
      </c>
      <c r="AY38" s="2">
        <f t="shared" si="57"/>
        <v>7.858591200183902</v>
      </c>
      <c r="AZ38" s="2">
        <f t="shared" si="57"/>
        <v>7.899404515071599</v>
      </c>
      <c r="BA38" s="2">
        <f t="shared" si="57"/>
        <v>7.919203057821775</v>
      </c>
      <c r="BB38" s="2">
        <f t="shared" si="57"/>
        <v>7.938617216222929</v>
      </c>
      <c r="BC38" s="2">
        <f t="shared" si="57"/>
        <v>7.976350125656832</v>
      </c>
      <c r="BD38" s="2">
        <f t="shared" si="57"/>
        <v>8.047795787344368</v>
      </c>
      <c r="BE38" s="2">
        <f t="shared" si="57"/>
        <v>8.08169135295861</v>
      </c>
      <c r="BF38" s="2">
        <f t="shared" si="57"/>
        <v>8.098217809071048</v>
      </c>
      <c r="BG38" s="2">
        <f t="shared" si="58"/>
        <v>8.114475575901452</v>
      </c>
      <c r="BH38" s="2">
        <f t="shared" si="58"/>
        <v>8.146219024314151</v>
      </c>
      <c r="BI38" s="2">
        <f t="shared" si="58"/>
        <v>8.206834072744618</v>
      </c>
      <c r="BJ38" s="2">
        <f t="shared" si="59"/>
        <v>8.235817233197594</v>
      </c>
    </row>
    <row r="39" spans="1:62" ht="12.75">
      <c r="A39" s="1" t="s">
        <v>46</v>
      </c>
      <c r="B39" s="2"/>
      <c r="C39" s="2"/>
      <c r="D39" s="2"/>
      <c r="E39" s="2"/>
      <c r="F39" s="2">
        <f t="shared" si="53"/>
        <v>6.2907996756164435</v>
      </c>
      <c r="G39" s="2">
        <f t="shared" si="53"/>
        <v>6.983426226238644</v>
      </c>
      <c r="H39" s="2">
        <f t="shared" si="53"/>
        <v>7.388717760906197</v>
      </c>
      <c r="I39" s="2">
        <f t="shared" si="53"/>
        <v>7.676313040987686</v>
      </c>
      <c r="J39" s="2">
        <f t="shared" si="53"/>
        <v>7.899404515071599</v>
      </c>
      <c r="K39" s="2">
        <f t="shared" si="53"/>
        <v>8.08169135295861</v>
      </c>
      <c r="L39" s="1" t="s">
        <v>46</v>
      </c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>
        <f>-LN(1.781*AK32)+AK32-AK32^2/(2*FACT(2))+AK32^3/(3*FACT(3))-AK32^4/(4*FACT(4))</f>
        <v>6.2907996756164435</v>
      </c>
      <c r="AL39" s="2">
        <f t="shared" si="55"/>
        <v>6.386015205514919</v>
      </c>
      <c r="AM39" s="2">
        <f t="shared" si="55"/>
        <v>6.472947704160089</v>
      </c>
      <c r="AN39" s="2">
        <f t="shared" si="55"/>
        <v>6.626974426015783</v>
      </c>
      <c r="AO39" s="2">
        <f t="shared" si="55"/>
        <v>6.878123565046452</v>
      </c>
      <c r="AP39" s="2">
        <f t="shared" si="56"/>
        <v>6.983426226238644</v>
      </c>
      <c r="AQ39" s="2">
        <f t="shared" si="57"/>
        <v>7.032191595124673</v>
      </c>
      <c r="AR39" s="2">
        <f t="shared" si="57"/>
        <v>7.078689069326034</v>
      </c>
      <c r="AS39" s="2">
        <f t="shared" si="57"/>
        <v>7.165660998195549</v>
      </c>
      <c r="AT39" s="2">
        <f t="shared" si="57"/>
        <v>7.319749686547472</v>
      </c>
      <c r="AU39" s="2">
        <f t="shared" si="57"/>
        <v>7.388717760906197</v>
      </c>
      <c r="AV39" s="2">
        <f t="shared" si="57"/>
        <v>7.421496384925328</v>
      </c>
      <c r="AW39" s="2">
        <f t="shared" si="57"/>
        <v>7.453234584304335</v>
      </c>
      <c r="AX39" s="2">
        <f t="shared" si="57"/>
        <v>7.513840060861056</v>
      </c>
      <c r="AY39" s="2">
        <f t="shared" si="57"/>
        <v>7.62503345090903</v>
      </c>
      <c r="AZ39" s="2">
        <f t="shared" si="57"/>
        <v>7.676313040987686</v>
      </c>
      <c r="BA39" s="2">
        <f t="shared" si="57"/>
        <v>7.70099930276892</v>
      </c>
      <c r="BB39" s="2">
        <f t="shared" si="57"/>
        <v>7.725090805939575</v>
      </c>
      <c r="BC39" s="2">
        <f t="shared" si="57"/>
        <v>7.771599549491809</v>
      </c>
      <c r="BD39" s="2">
        <f t="shared" si="57"/>
        <v>7.858591200183902</v>
      </c>
      <c r="BE39" s="2">
        <f t="shared" si="57"/>
        <v>7.899404515071599</v>
      </c>
      <c r="BF39" s="2">
        <f t="shared" si="57"/>
        <v>7.919203057821775</v>
      </c>
      <c r="BG39" s="2">
        <f t="shared" si="58"/>
        <v>7.938617216222929</v>
      </c>
      <c r="BH39" s="2">
        <f t="shared" si="58"/>
        <v>7.976350125656832</v>
      </c>
      <c r="BI39" s="2">
        <f t="shared" si="58"/>
        <v>8.047795787344368</v>
      </c>
      <c r="BJ39" s="2">
        <f t="shared" si="59"/>
        <v>8.08169135295861</v>
      </c>
    </row>
    <row r="40" spans="1:62" ht="12.75">
      <c r="A40" s="1" t="s">
        <v>47</v>
      </c>
      <c r="B40" s="2"/>
      <c r="C40" s="2"/>
      <c r="D40" s="2"/>
      <c r="E40" s="2"/>
      <c r="F40" s="2"/>
      <c r="G40" s="2">
        <f t="shared" si="53"/>
        <v>6.2907996756164435</v>
      </c>
      <c r="H40" s="2">
        <f t="shared" si="53"/>
        <v>6.983426226238644</v>
      </c>
      <c r="I40" s="2">
        <f t="shared" si="53"/>
        <v>7.388717760906197</v>
      </c>
      <c r="J40" s="2">
        <f t="shared" si="53"/>
        <v>7.676313040987686</v>
      </c>
      <c r="K40" s="2">
        <f t="shared" si="53"/>
        <v>7.899404515071599</v>
      </c>
      <c r="L40" s="1" t="s">
        <v>47</v>
      </c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>
        <f t="shared" si="56"/>
        <v>6.2907996756164435</v>
      </c>
      <c r="AQ40" s="2">
        <f t="shared" si="57"/>
        <v>6.386015205514919</v>
      </c>
      <c r="AR40" s="2">
        <f t="shared" si="57"/>
        <v>6.472947704160089</v>
      </c>
      <c r="AS40" s="2">
        <f t="shared" si="57"/>
        <v>6.626974426015783</v>
      </c>
      <c r="AT40" s="2">
        <f t="shared" si="57"/>
        <v>6.878123565046452</v>
      </c>
      <c r="AU40" s="2">
        <f t="shared" si="57"/>
        <v>6.983426226238644</v>
      </c>
      <c r="AV40" s="2">
        <f t="shared" si="57"/>
        <v>7.032191595124673</v>
      </c>
      <c r="AW40" s="2">
        <f t="shared" si="57"/>
        <v>7.078689069326034</v>
      </c>
      <c r="AX40" s="2">
        <f t="shared" si="57"/>
        <v>7.165660998195549</v>
      </c>
      <c r="AY40" s="2">
        <f t="shared" si="57"/>
        <v>7.319749686547472</v>
      </c>
      <c r="AZ40" s="2">
        <f t="shared" si="57"/>
        <v>7.388717760906197</v>
      </c>
      <c r="BA40" s="2">
        <f t="shared" si="57"/>
        <v>7.421496384925328</v>
      </c>
      <c r="BB40" s="2">
        <f t="shared" si="57"/>
        <v>7.453234584304335</v>
      </c>
      <c r="BC40" s="2">
        <f t="shared" si="57"/>
        <v>7.513840060861056</v>
      </c>
      <c r="BD40" s="2">
        <f t="shared" si="57"/>
        <v>7.62503345090903</v>
      </c>
      <c r="BE40" s="2">
        <f t="shared" si="57"/>
        <v>7.676313040987686</v>
      </c>
      <c r="BF40" s="2">
        <f t="shared" si="57"/>
        <v>7.70099930276892</v>
      </c>
      <c r="BG40" s="2">
        <f t="shared" si="58"/>
        <v>7.725090805939575</v>
      </c>
      <c r="BH40" s="2">
        <f t="shared" si="58"/>
        <v>7.771599549491809</v>
      </c>
      <c r="BI40" s="2">
        <f t="shared" si="58"/>
        <v>7.858591200183902</v>
      </c>
      <c r="BJ40" s="2">
        <f t="shared" si="59"/>
        <v>7.899404515071599</v>
      </c>
    </row>
    <row r="41" spans="1:62" ht="12.75">
      <c r="A41" s="1" t="s">
        <v>48</v>
      </c>
      <c r="B41" s="2"/>
      <c r="C41" s="2"/>
      <c r="D41" s="2"/>
      <c r="E41" s="2"/>
      <c r="F41" s="2"/>
      <c r="G41" s="2"/>
      <c r="H41" s="2">
        <f t="shared" si="53"/>
        <v>6.2907996756164435</v>
      </c>
      <c r="I41" s="2">
        <f t="shared" si="53"/>
        <v>6.983426226238644</v>
      </c>
      <c r="J41" s="2">
        <f t="shared" si="53"/>
        <v>7.388717760906197</v>
      </c>
      <c r="K41" s="2">
        <f t="shared" si="53"/>
        <v>7.676313040987686</v>
      </c>
      <c r="L41" s="1" t="s">
        <v>48</v>
      </c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>
        <f>-LN(1.781*AU34)+AU34-AU34^2/(2*FACT(2))+AU34^3/(3*FACT(3))-AU34^4/(4*FACT(4))</f>
        <v>6.2907996756164435</v>
      </c>
      <c r="AV41" s="2">
        <f t="shared" si="57"/>
        <v>6.386015205514919</v>
      </c>
      <c r="AW41" s="2">
        <f t="shared" si="57"/>
        <v>6.472947704160089</v>
      </c>
      <c r="AX41" s="2">
        <f t="shared" si="57"/>
        <v>6.626974426015783</v>
      </c>
      <c r="AY41" s="2">
        <f t="shared" si="57"/>
        <v>6.878123565046452</v>
      </c>
      <c r="AZ41" s="2">
        <f t="shared" si="57"/>
        <v>6.983426226238644</v>
      </c>
      <c r="BA41" s="2">
        <f t="shared" si="57"/>
        <v>7.032191595124673</v>
      </c>
      <c r="BB41" s="2">
        <f t="shared" si="57"/>
        <v>7.078689069326034</v>
      </c>
      <c r="BC41" s="2">
        <f t="shared" si="57"/>
        <v>7.165660998195549</v>
      </c>
      <c r="BD41" s="2">
        <f t="shared" si="57"/>
        <v>7.319749686547472</v>
      </c>
      <c r="BE41" s="2">
        <f t="shared" si="57"/>
        <v>7.388717760906197</v>
      </c>
      <c r="BF41" s="2">
        <f t="shared" si="57"/>
        <v>7.421496384925328</v>
      </c>
      <c r="BG41" s="2">
        <f t="shared" si="58"/>
        <v>7.453234584304335</v>
      </c>
      <c r="BH41" s="2">
        <f t="shared" si="58"/>
        <v>7.513840060861056</v>
      </c>
      <c r="BI41" s="2">
        <f t="shared" si="58"/>
        <v>7.62503345090903</v>
      </c>
      <c r="BJ41" s="2">
        <f t="shared" si="59"/>
        <v>7.676313040987686</v>
      </c>
    </row>
    <row r="42" spans="1:62" ht="12.75">
      <c r="A42" s="1" t="s">
        <v>64</v>
      </c>
      <c r="B42" s="2">
        <f>vpktst*B35/(4*PI()*kwert*maech)</f>
        <v>0.25030296609381214</v>
      </c>
      <c r="C42" s="2">
        <f aca="true" t="shared" si="61" ref="C42:K47">vpktst*C35/(4*PI()*kwert*maech)</f>
        <v>0.2778617009058652</v>
      </c>
      <c r="D42" s="2">
        <f t="shared" si="61"/>
        <v>0.29398773868977557</v>
      </c>
      <c r="E42" s="2">
        <f t="shared" si="61"/>
        <v>0.30543079129849227</v>
      </c>
      <c r="F42" s="2">
        <f t="shared" si="61"/>
        <v>0.31430731901402037</v>
      </c>
      <c r="G42" s="2">
        <f t="shared" si="61"/>
        <v>0.32156028184159746</v>
      </c>
      <c r="H42" s="2">
        <f t="shared" si="61"/>
        <v>0.3276927557662035</v>
      </c>
      <c r="I42" s="2">
        <f t="shared" si="61"/>
        <v>0.3330050609985091</v>
      </c>
      <c r="J42" s="2">
        <f t="shared" si="61"/>
        <v>0.33769092347095425</v>
      </c>
      <c r="K42" s="2">
        <f t="shared" si="61"/>
        <v>0.3418826246969095</v>
      </c>
      <c r="L42" s="1" t="s">
        <v>64</v>
      </c>
      <c r="M42" s="2">
        <f>vpktst*M35/(4*PI()*kwert*maech)</f>
        <v>0.15905796957769622</v>
      </c>
      <c r="N42" s="2">
        <f>vpktst*N35/(4*PI()*kwert*maech)</f>
        <v>0.18643099392027634</v>
      </c>
      <c r="O42" s="2">
        <f>vpktst*O35/(4*PI()*kwert*maech)</f>
        <v>0.21390702954294033</v>
      </c>
      <c r="P42" s="2">
        <f>vpktst*P35/(4*PI()*kwert*maech)</f>
        <v>0.24143472187217033</v>
      </c>
      <c r="Q42" s="2">
        <f>vpktst*Q35/(4*PI()*kwert*maech)</f>
        <v>0.25030296609381214</v>
      </c>
      <c r="R42" s="2">
        <f aca="true" t="shared" si="62" ref="R42:AG45">vpktst*R35/(4*PI()*kwert*maech)</f>
        <v>0.2540914716544263</v>
      </c>
      <c r="S42" s="2">
        <f t="shared" si="62"/>
        <v>0.2575504058731034</v>
      </c>
      <c r="T42" s="2">
        <f t="shared" si="62"/>
        <v>0.26367893441099693</v>
      </c>
      <c r="U42" s="2">
        <f t="shared" si="62"/>
        <v>0.2736718411434981</v>
      </c>
      <c r="V42" s="2">
        <f t="shared" si="62"/>
        <v>0.2778617009058652</v>
      </c>
      <c r="W42" s="2">
        <f t="shared" si="62"/>
        <v>0.279802013283343</v>
      </c>
      <c r="X42" s="2">
        <f t="shared" si="62"/>
        <v>0.2816520889984516</v>
      </c>
      <c r="Y42" s="2">
        <f t="shared" si="62"/>
        <v>0.28511259209590667</v>
      </c>
      <c r="Z42" s="2">
        <f t="shared" si="62"/>
        <v>0.2912435862023454</v>
      </c>
      <c r="AA42" s="2">
        <f t="shared" si="62"/>
        <v>0.29398773868977557</v>
      </c>
      <c r="AB42" s="2">
        <f t="shared" si="62"/>
        <v>0.2952919586998744</v>
      </c>
      <c r="AC42" s="2">
        <f t="shared" si="62"/>
        <v>0.2965547815288756</v>
      </c>
      <c r="AD42" s="2">
        <f t="shared" si="62"/>
        <v>0.29896619682198616</v>
      </c>
      <c r="AE42" s="2">
        <f t="shared" si="62"/>
        <v>0.3033904412383062</v>
      </c>
      <c r="AF42" s="2">
        <f t="shared" si="62"/>
        <v>0.30543079129849227</v>
      </c>
      <c r="AG42" s="2">
        <f t="shared" si="62"/>
        <v>0.30641302644572826</v>
      </c>
      <c r="AH42" s="2">
        <f aca="true" t="shared" si="63" ref="AH42:AJ45">vpktst*AH35/(4*PI()*kwert*maech)</f>
        <v>0.30737159689975924</v>
      </c>
      <c r="AI42" s="2">
        <f t="shared" si="63"/>
        <v>0.30922212100809204</v>
      </c>
      <c r="AJ42" s="2">
        <f t="shared" si="63"/>
        <v>0.31268340881193457</v>
      </c>
      <c r="AK42" s="2">
        <f>vpktst*AK35/(4*PI()*kwert*maech)</f>
        <v>0.31430731901402037</v>
      </c>
      <c r="AL42" s="2">
        <f aca="true" t="shared" si="64" ref="AL42:AO46">vpktst*AL35/(4*PI()*kwert*maech)</f>
        <v>0.31509507800019704</v>
      </c>
      <c r="AM42" s="2">
        <f t="shared" si="64"/>
        <v>0.3158675428190752</v>
      </c>
      <c r="AN42" s="2">
        <f t="shared" si="64"/>
        <v>0.3173688875824863</v>
      </c>
      <c r="AO42" s="2">
        <f t="shared" si="64"/>
        <v>0.320211620137497</v>
      </c>
      <c r="AP42" s="2">
        <f aca="true" t="shared" si="65" ref="AP42:AP47">vpktst*AP35/(4*PI()*kwert*maech)</f>
        <v>0.32156028184159746</v>
      </c>
      <c r="AQ42" s="2">
        <f aca="true" t="shared" si="66" ref="AQ42:BF47">vpktst*AQ35/(4*PI()*kwert*maech)</f>
        <v>0.322217848637119</v>
      </c>
      <c r="AR42" s="2">
        <f t="shared" si="66"/>
        <v>0.3228647246257925</v>
      </c>
      <c r="AS42" s="2">
        <f t="shared" si="66"/>
        <v>0.32412775630720847</v>
      </c>
      <c r="AT42" s="2">
        <f t="shared" si="66"/>
        <v>0.3265395524530743</v>
      </c>
      <c r="AU42" s="2">
        <f t="shared" si="66"/>
        <v>0.3276927557662035</v>
      </c>
      <c r="AV42" s="2">
        <f t="shared" si="66"/>
        <v>0.3282570610725346</v>
      </c>
      <c r="AW42" s="2">
        <f t="shared" si="66"/>
        <v>0.3288134748877572</v>
      </c>
      <c r="AX42" s="2">
        <f t="shared" si="66"/>
        <v>0.3299034898629509</v>
      </c>
      <c r="AY42" s="2">
        <f t="shared" si="66"/>
        <v>0.3319978302591781</v>
      </c>
      <c r="AZ42" s="2">
        <f t="shared" si="66"/>
        <v>0.3330050609985091</v>
      </c>
      <c r="BA42" s="2">
        <f t="shared" si="66"/>
        <v>0.33349927340770225</v>
      </c>
      <c r="BB42" s="2">
        <f t="shared" si="66"/>
        <v>0.33398742248295304</v>
      </c>
      <c r="BC42" s="2">
        <f t="shared" si="66"/>
        <v>0.33494611325869417</v>
      </c>
      <c r="BD42" s="2">
        <f t="shared" si="66"/>
        <v>0.33679686160439776</v>
      </c>
      <c r="BE42" s="2">
        <f t="shared" si="66"/>
        <v>0.33769092347095425</v>
      </c>
      <c r="BF42" s="2">
        <f t="shared" si="66"/>
        <v>0.33813053187988046</v>
      </c>
      <c r="BG42" s="2">
        <f aca="true" t="shared" si="67" ref="BG42:BI47">vpktst*BG35/(4*PI()*kwert*maech)</f>
        <v>0.33856533627613705</v>
      </c>
      <c r="BH42" s="2">
        <f t="shared" si="67"/>
        <v>0.33942094514607085</v>
      </c>
      <c r="BI42" s="2">
        <f t="shared" si="67"/>
        <v>0.3410788690940012</v>
      </c>
      <c r="BJ42" s="2">
        <f aca="true" t="shared" si="68" ref="BJ42:BJ47">vpktst*BJ35/(4*PI()*kwert*maech)</f>
        <v>0.3418826246969095</v>
      </c>
    </row>
    <row r="43" spans="1:62" ht="12.75">
      <c r="A43" s="1" t="s">
        <v>65</v>
      </c>
      <c r="B43" s="2"/>
      <c r="C43" s="2">
        <f>vpktst*C36/(4*PI()*kwert*maech)</f>
        <v>0.25030296609381214</v>
      </c>
      <c r="D43" s="2">
        <f t="shared" si="61"/>
        <v>0.2778617009058652</v>
      </c>
      <c r="E43" s="2">
        <f t="shared" si="61"/>
        <v>0.29398773868977557</v>
      </c>
      <c r="F43" s="2">
        <f t="shared" si="61"/>
        <v>0.30543079129849227</v>
      </c>
      <c r="G43" s="2">
        <f t="shared" si="61"/>
        <v>0.31430731901402037</v>
      </c>
      <c r="H43" s="2">
        <f t="shared" si="61"/>
        <v>0.32156028184159746</v>
      </c>
      <c r="I43" s="2">
        <f t="shared" si="61"/>
        <v>0.3276927557662035</v>
      </c>
      <c r="J43" s="2">
        <f t="shared" si="61"/>
        <v>0.3330050609985091</v>
      </c>
      <c r="K43" s="2">
        <f t="shared" si="61"/>
        <v>0.33769092347095425</v>
      </c>
      <c r="L43" s="1" t="s">
        <v>65</v>
      </c>
      <c r="M43" s="1"/>
      <c r="N43" s="1"/>
      <c r="O43" s="1"/>
      <c r="P43" s="1"/>
      <c r="Q43" s="2"/>
      <c r="R43" s="2"/>
      <c r="S43" s="2"/>
      <c r="T43" s="2"/>
      <c r="U43" s="2"/>
      <c r="V43" s="2">
        <f>vpktst*V36/(4*PI()*kwert*maech)</f>
        <v>0.25030296609381214</v>
      </c>
      <c r="W43" s="2">
        <f t="shared" si="62"/>
        <v>0.2540914716544263</v>
      </c>
      <c r="X43" s="2">
        <f t="shared" si="62"/>
        <v>0.2575504058731034</v>
      </c>
      <c r="Y43" s="2">
        <f t="shared" si="62"/>
        <v>0.26367893441099693</v>
      </c>
      <c r="Z43" s="2">
        <f t="shared" si="62"/>
        <v>0.2736718411434981</v>
      </c>
      <c r="AA43" s="2">
        <f t="shared" si="62"/>
        <v>0.2778617009058652</v>
      </c>
      <c r="AB43" s="2">
        <f t="shared" si="62"/>
        <v>0.279802013283343</v>
      </c>
      <c r="AC43" s="2">
        <f t="shared" si="62"/>
        <v>0.2816520889984516</v>
      </c>
      <c r="AD43" s="2">
        <f t="shared" si="62"/>
        <v>0.28511259209590667</v>
      </c>
      <c r="AE43" s="2">
        <f t="shared" si="62"/>
        <v>0.2912435862023454</v>
      </c>
      <c r="AF43" s="2">
        <f t="shared" si="62"/>
        <v>0.29398773868977557</v>
      </c>
      <c r="AG43" s="2">
        <f t="shared" si="62"/>
        <v>0.2952919586998744</v>
      </c>
      <c r="AH43" s="2">
        <f t="shared" si="63"/>
        <v>0.2965547815288756</v>
      </c>
      <c r="AI43" s="2">
        <f t="shared" si="63"/>
        <v>0.29896619682198616</v>
      </c>
      <c r="AJ43" s="2">
        <f t="shared" si="63"/>
        <v>0.3033904412383062</v>
      </c>
      <c r="AK43" s="2">
        <f>vpktst*AK36/(4*PI()*kwert*maech)</f>
        <v>0.30543079129849227</v>
      </c>
      <c r="AL43" s="2">
        <f t="shared" si="64"/>
        <v>0.30641302644572826</v>
      </c>
      <c r="AM43" s="2">
        <f t="shared" si="64"/>
        <v>0.30737159689975924</v>
      </c>
      <c r="AN43" s="2">
        <f t="shared" si="64"/>
        <v>0.30922212100809204</v>
      </c>
      <c r="AO43" s="2">
        <f t="shared" si="64"/>
        <v>0.31268340881193457</v>
      </c>
      <c r="AP43" s="2">
        <f t="shared" si="65"/>
        <v>0.31430731901402037</v>
      </c>
      <c r="AQ43" s="2">
        <f t="shared" si="66"/>
        <v>0.31509507800019704</v>
      </c>
      <c r="AR43" s="2">
        <f t="shared" si="66"/>
        <v>0.3158675428190752</v>
      </c>
      <c r="AS43" s="2">
        <f t="shared" si="66"/>
        <v>0.3173688875824863</v>
      </c>
      <c r="AT43" s="2">
        <f t="shared" si="66"/>
        <v>0.320211620137497</v>
      </c>
      <c r="AU43" s="2">
        <f t="shared" si="66"/>
        <v>0.32156028184159746</v>
      </c>
      <c r="AV43" s="2">
        <f t="shared" si="66"/>
        <v>0.322217848637119</v>
      </c>
      <c r="AW43" s="2">
        <f t="shared" si="66"/>
        <v>0.3228647246257925</v>
      </c>
      <c r="AX43" s="2">
        <f t="shared" si="66"/>
        <v>0.32412775630720847</v>
      </c>
      <c r="AY43" s="2">
        <f t="shared" si="66"/>
        <v>0.3265395524530743</v>
      </c>
      <c r="AZ43" s="2">
        <f t="shared" si="66"/>
        <v>0.3276927557662035</v>
      </c>
      <c r="BA43" s="2">
        <f t="shared" si="66"/>
        <v>0.3282570610725346</v>
      </c>
      <c r="BB43" s="2">
        <f t="shared" si="66"/>
        <v>0.3288134748877572</v>
      </c>
      <c r="BC43" s="2">
        <f t="shared" si="66"/>
        <v>0.3299034898629509</v>
      </c>
      <c r="BD43" s="2">
        <f t="shared" si="66"/>
        <v>0.3319978302591781</v>
      </c>
      <c r="BE43" s="2">
        <f t="shared" si="66"/>
        <v>0.3330050609985091</v>
      </c>
      <c r="BF43" s="2">
        <f t="shared" si="66"/>
        <v>0.33349927340770225</v>
      </c>
      <c r="BG43" s="2">
        <f t="shared" si="67"/>
        <v>0.33398742248295304</v>
      </c>
      <c r="BH43" s="2">
        <f t="shared" si="67"/>
        <v>0.33494611325869417</v>
      </c>
      <c r="BI43" s="2">
        <f t="shared" si="67"/>
        <v>0.33679686160439776</v>
      </c>
      <c r="BJ43" s="2">
        <f t="shared" si="68"/>
        <v>0.33769092347095425</v>
      </c>
    </row>
    <row r="44" spans="1:62" ht="12.75">
      <c r="A44" s="1" t="s">
        <v>66</v>
      </c>
      <c r="B44" s="2"/>
      <c r="C44" s="2"/>
      <c r="D44" s="2">
        <f>vpktst*D37/(4*PI()*kwert*maech)</f>
        <v>0.25030296609381214</v>
      </c>
      <c r="E44" s="2">
        <f t="shared" si="61"/>
        <v>0.2778617009058652</v>
      </c>
      <c r="F44" s="2">
        <f t="shared" si="61"/>
        <v>0.29398773868977557</v>
      </c>
      <c r="G44" s="2">
        <f t="shared" si="61"/>
        <v>0.30543079129849227</v>
      </c>
      <c r="H44" s="2">
        <f t="shared" si="61"/>
        <v>0.31430731901402037</v>
      </c>
      <c r="I44" s="2">
        <f t="shared" si="61"/>
        <v>0.32156028184159746</v>
      </c>
      <c r="J44" s="2">
        <f t="shared" si="61"/>
        <v>0.3276927557662035</v>
      </c>
      <c r="K44" s="2">
        <f t="shared" si="61"/>
        <v>0.3330050609985091</v>
      </c>
      <c r="L44" s="1" t="s">
        <v>66</v>
      </c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f>vpktst*AA37/(4*PI()*kwert*maech)</f>
        <v>0.25030296609381214</v>
      </c>
      <c r="AB44" s="2">
        <f t="shared" si="62"/>
        <v>0.2540914716544263</v>
      </c>
      <c r="AC44" s="2">
        <f t="shared" si="62"/>
        <v>0.2575504058731034</v>
      </c>
      <c r="AD44" s="2">
        <f t="shared" si="62"/>
        <v>0.26367893441099693</v>
      </c>
      <c r="AE44" s="2">
        <f t="shared" si="62"/>
        <v>0.2736718411434981</v>
      </c>
      <c r="AF44" s="2">
        <f t="shared" si="62"/>
        <v>0.2778617009058652</v>
      </c>
      <c r="AG44" s="2">
        <f t="shared" si="62"/>
        <v>0.279802013283343</v>
      </c>
      <c r="AH44" s="2">
        <f t="shared" si="63"/>
        <v>0.2816520889984516</v>
      </c>
      <c r="AI44" s="2">
        <f t="shared" si="63"/>
        <v>0.28511259209590667</v>
      </c>
      <c r="AJ44" s="2">
        <f t="shared" si="63"/>
        <v>0.2912435862023454</v>
      </c>
      <c r="AK44" s="2">
        <f>vpktst*AK37/(4*PI()*kwert*maech)</f>
        <v>0.29398773868977557</v>
      </c>
      <c r="AL44" s="2">
        <f t="shared" si="64"/>
        <v>0.2952919586998744</v>
      </c>
      <c r="AM44" s="2">
        <f t="shared" si="64"/>
        <v>0.2965547815288756</v>
      </c>
      <c r="AN44" s="2">
        <f t="shared" si="64"/>
        <v>0.29896619682198616</v>
      </c>
      <c r="AO44" s="2">
        <f t="shared" si="64"/>
        <v>0.3033904412383062</v>
      </c>
      <c r="AP44" s="2">
        <f t="shared" si="65"/>
        <v>0.30543079129849227</v>
      </c>
      <c r="AQ44" s="2">
        <f t="shared" si="66"/>
        <v>0.30641302644572826</v>
      </c>
      <c r="AR44" s="2">
        <f t="shared" si="66"/>
        <v>0.30737159689975924</v>
      </c>
      <c r="AS44" s="2">
        <f t="shared" si="66"/>
        <v>0.30922212100809204</v>
      </c>
      <c r="AT44" s="2">
        <f t="shared" si="66"/>
        <v>0.31268340881193457</v>
      </c>
      <c r="AU44" s="2">
        <f t="shared" si="66"/>
        <v>0.31430731901402037</v>
      </c>
      <c r="AV44" s="2">
        <f t="shared" si="66"/>
        <v>0.31509507800019704</v>
      </c>
      <c r="AW44" s="2">
        <f t="shared" si="66"/>
        <v>0.3158675428190752</v>
      </c>
      <c r="AX44" s="2">
        <f t="shared" si="66"/>
        <v>0.3173688875824863</v>
      </c>
      <c r="AY44" s="2">
        <f t="shared" si="66"/>
        <v>0.320211620137497</v>
      </c>
      <c r="AZ44" s="2">
        <f t="shared" si="66"/>
        <v>0.32156028184159746</v>
      </c>
      <c r="BA44" s="2">
        <f t="shared" si="66"/>
        <v>0.322217848637119</v>
      </c>
      <c r="BB44" s="2">
        <f t="shared" si="66"/>
        <v>0.3228647246257925</v>
      </c>
      <c r="BC44" s="2">
        <f t="shared" si="66"/>
        <v>0.32412775630720847</v>
      </c>
      <c r="BD44" s="2">
        <f t="shared" si="66"/>
        <v>0.3265395524530743</v>
      </c>
      <c r="BE44" s="2">
        <f t="shared" si="66"/>
        <v>0.3276927557662035</v>
      </c>
      <c r="BF44" s="2">
        <f t="shared" si="66"/>
        <v>0.3282570610725346</v>
      </c>
      <c r="BG44" s="2">
        <f t="shared" si="67"/>
        <v>0.3288134748877572</v>
      </c>
      <c r="BH44" s="2">
        <f t="shared" si="67"/>
        <v>0.3299034898629509</v>
      </c>
      <c r="BI44" s="2">
        <f t="shared" si="67"/>
        <v>0.3319978302591781</v>
      </c>
      <c r="BJ44" s="2">
        <f t="shared" si="68"/>
        <v>0.3330050609985091</v>
      </c>
    </row>
    <row r="45" spans="1:62" ht="12.75">
      <c r="A45" s="1" t="s">
        <v>67</v>
      </c>
      <c r="B45" s="2"/>
      <c r="C45" s="2"/>
      <c r="D45" s="2"/>
      <c r="E45" s="2">
        <f t="shared" si="61"/>
        <v>0.25030296609381214</v>
      </c>
      <c r="F45" s="2">
        <f t="shared" si="61"/>
        <v>0.2778617009058652</v>
      </c>
      <c r="G45" s="2">
        <f t="shared" si="61"/>
        <v>0.29398773868977557</v>
      </c>
      <c r="H45" s="2">
        <f t="shared" si="61"/>
        <v>0.30543079129849227</v>
      </c>
      <c r="I45" s="2">
        <f t="shared" si="61"/>
        <v>0.31430731901402037</v>
      </c>
      <c r="J45" s="2">
        <f t="shared" si="61"/>
        <v>0.32156028184159746</v>
      </c>
      <c r="K45" s="2">
        <f t="shared" si="61"/>
        <v>0.3276927557662035</v>
      </c>
      <c r="L45" s="1" t="s">
        <v>67</v>
      </c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>
        <f>vpktst*AF38/(4*PI()*kwert*maech)</f>
        <v>0.25030296609381214</v>
      </c>
      <c r="AG45" s="2">
        <f t="shared" si="62"/>
        <v>0.2540914716544263</v>
      </c>
      <c r="AH45" s="2">
        <f t="shared" si="63"/>
        <v>0.2575504058731034</v>
      </c>
      <c r="AI45" s="2">
        <f t="shared" si="63"/>
        <v>0.26367893441099693</v>
      </c>
      <c r="AJ45" s="2">
        <f t="shared" si="63"/>
        <v>0.2736718411434981</v>
      </c>
      <c r="AK45" s="2">
        <f>vpktst*AK38/(4*PI()*kwert*maech)</f>
        <v>0.2778617009058652</v>
      </c>
      <c r="AL45" s="2">
        <f t="shared" si="64"/>
        <v>0.279802013283343</v>
      </c>
      <c r="AM45" s="2">
        <f t="shared" si="64"/>
        <v>0.2816520889984516</v>
      </c>
      <c r="AN45" s="2">
        <f t="shared" si="64"/>
        <v>0.28511259209590667</v>
      </c>
      <c r="AO45" s="2">
        <f t="shared" si="64"/>
        <v>0.2912435862023454</v>
      </c>
      <c r="AP45" s="2">
        <f t="shared" si="65"/>
        <v>0.29398773868977557</v>
      </c>
      <c r="AQ45" s="2">
        <f t="shared" si="66"/>
        <v>0.2952919586998744</v>
      </c>
      <c r="AR45" s="2">
        <f t="shared" si="66"/>
        <v>0.2965547815288756</v>
      </c>
      <c r="AS45" s="2">
        <f t="shared" si="66"/>
        <v>0.29896619682198616</v>
      </c>
      <c r="AT45" s="2">
        <f t="shared" si="66"/>
        <v>0.3033904412383062</v>
      </c>
      <c r="AU45" s="2">
        <f t="shared" si="66"/>
        <v>0.30543079129849227</v>
      </c>
      <c r="AV45" s="2">
        <f t="shared" si="66"/>
        <v>0.30641302644572826</v>
      </c>
      <c r="AW45" s="2">
        <f t="shared" si="66"/>
        <v>0.30737159689975924</v>
      </c>
      <c r="AX45" s="2">
        <f t="shared" si="66"/>
        <v>0.30922212100809204</v>
      </c>
      <c r="AY45" s="2">
        <f t="shared" si="66"/>
        <v>0.31268340881193457</v>
      </c>
      <c r="AZ45" s="2">
        <f t="shared" si="66"/>
        <v>0.31430731901402037</v>
      </c>
      <c r="BA45" s="2">
        <f t="shared" si="66"/>
        <v>0.31509507800019704</v>
      </c>
      <c r="BB45" s="2">
        <f t="shared" si="66"/>
        <v>0.3158675428190752</v>
      </c>
      <c r="BC45" s="2">
        <f t="shared" si="66"/>
        <v>0.3173688875824863</v>
      </c>
      <c r="BD45" s="2">
        <f t="shared" si="66"/>
        <v>0.320211620137497</v>
      </c>
      <c r="BE45" s="2">
        <f t="shared" si="66"/>
        <v>0.32156028184159746</v>
      </c>
      <c r="BF45" s="2">
        <f t="shared" si="66"/>
        <v>0.322217848637119</v>
      </c>
      <c r="BG45" s="2">
        <f t="shared" si="67"/>
        <v>0.3228647246257925</v>
      </c>
      <c r="BH45" s="2">
        <f t="shared" si="67"/>
        <v>0.32412775630720847</v>
      </c>
      <c r="BI45" s="2">
        <f t="shared" si="67"/>
        <v>0.3265395524530743</v>
      </c>
      <c r="BJ45" s="2">
        <f t="shared" si="68"/>
        <v>0.3276927557662035</v>
      </c>
    </row>
    <row r="46" spans="1:62" ht="12.75">
      <c r="A46" s="1" t="s">
        <v>68</v>
      </c>
      <c r="B46" s="2"/>
      <c r="C46" s="2"/>
      <c r="D46" s="2"/>
      <c r="E46" s="2"/>
      <c r="F46" s="2">
        <f t="shared" si="61"/>
        <v>0.25030296609381214</v>
      </c>
      <c r="G46" s="2">
        <f t="shared" si="61"/>
        <v>0.2778617009058652</v>
      </c>
      <c r="H46" s="2">
        <f t="shared" si="61"/>
        <v>0.29398773868977557</v>
      </c>
      <c r="I46" s="2">
        <f t="shared" si="61"/>
        <v>0.30543079129849227</v>
      </c>
      <c r="J46" s="2">
        <f t="shared" si="61"/>
        <v>0.31430731901402037</v>
      </c>
      <c r="K46" s="2">
        <f t="shared" si="61"/>
        <v>0.32156028184159746</v>
      </c>
      <c r="L46" s="1" t="s">
        <v>68</v>
      </c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>
        <f>vpktst*AK39/(4*PI()*kwert*maech)</f>
        <v>0.25030296609381214</v>
      </c>
      <c r="AL46" s="2">
        <f t="shared" si="64"/>
        <v>0.2540914716544263</v>
      </c>
      <c r="AM46" s="2">
        <f t="shared" si="64"/>
        <v>0.2575504058731034</v>
      </c>
      <c r="AN46" s="2">
        <f t="shared" si="64"/>
        <v>0.26367893441099693</v>
      </c>
      <c r="AO46" s="2">
        <f t="shared" si="64"/>
        <v>0.2736718411434981</v>
      </c>
      <c r="AP46" s="2">
        <f t="shared" si="65"/>
        <v>0.2778617009058652</v>
      </c>
      <c r="AQ46" s="2">
        <f t="shared" si="66"/>
        <v>0.279802013283343</v>
      </c>
      <c r="AR46" s="2">
        <f t="shared" si="66"/>
        <v>0.2816520889984516</v>
      </c>
      <c r="AS46" s="2">
        <f t="shared" si="66"/>
        <v>0.28511259209590667</v>
      </c>
      <c r="AT46" s="2">
        <f t="shared" si="66"/>
        <v>0.2912435862023454</v>
      </c>
      <c r="AU46" s="2">
        <f t="shared" si="66"/>
        <v>0.29398773868977557</v>
      </c>
      <c r="AV46" s="2">
        <f t="shared" si="66"/>
        <v>0.2952919586998744</v>
      </c>
      <c r="AW46" s="2">
        <f t="shared" si="66"/>
        <v>0.2965547815288756</v>
      </c>
      <c r="AX46" s="2">
        <f t="shared" si="66"/>
        <v>0.29896619682198616</v>
      </c>
      <c r="AY46" s="2">
        <f t="shared" si="66"/>
        <v>0.3033904412383062</v>
      </c>
      <c r="AZ46" s="2">
        <f t="shared" si="66"/>
        <v>0.30543079129849227</v>
      </c>
      <c r="BA46" s="2">
        <f t="shared" si="66"/>
        <v>0.30641302644572826</v>
      </c>
      <c r="BB46" s="2">
        <f t="shared" si="66"/>
        <v>0.30737159689975924</v>
      </c>
      <c r="BC46" s="2">
        <f t="shared" si="66"/>
        <v>0.30922212100809204</v>
      </c>
      <c r="BD46" s="2">
        <f t="shared" si="66"/>
        <v>0.31268340881193457</v>
      </c>
      <c r="BE46" s="2">
        <f t="shared" si="66"/>
        <v>0.31430731901402037</v>
      </c>
      <c r="BF46" s="2">
        <f t="shared" si="66"/>
        <v>0.31509507800019704</v>
      </c>
      <c r="BG46" s="2">
        <f t="shared" si="67"/>
        <v>0.3158675428190752</v>
      </c>
      <c r="BH46" s="2">
        <f t="shared" si="67"/>
        <v>0.3173688875824863</v>
      </c>
      <c r="BI46" s="2">
        <f t="shared" si="67"/>
        <v>0.320211620137497</v>
      </c>
      <c r="BJ46" s="2">
        <f t="shared" si="68"/>
        <v>0.32156028184159746</v>
      </c>
    </row>
    <row r="47" spans="1:62" ht="12.75">
      <c r="A47" s="1" t="s">
        <v>69</v>
      </c>
      <c r="B47" s="2"/>
      <c r="C47" s="2"/>
      <c r="D47" s="2"/>
      <c r="E47" s="2"/>
      <c r="F47" s="2"/>
      <c r="G47" s="2">
        <f t="shared" si="61"/>
        <v>0.25030296609381214</v>
      </c>
      <c r="H47" s="2">
        <f t="shared" si="61"/>
        <v>0.2778617009058652</v>
      </c>
      <c r="I47" s="2">
        <f t="shared" si="61"/>
        <v>0.29398773868977557</v>
      </c>
      <c r="J47" s="2">
        <f t="shared" si="61"/>
        <v>0.30543079129849227</v>
      </c>
      <c r="K47" s="2">
        <f t="shared" si="61"/>
        <v>0.31430731901402037</v>
      </c>
      <c r="L47" s="1" t="s">
        <v>69</v>
      </c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>
        <f t="shared" si="65"/>
        <v>0.25030296609381214</v>
      </c>
      <c r="AQ47" s="2">
        <f t="shared" si="66"/>
        <v>0.2540914716544263</v>
      </c>
      <c r="AR47" s="2">
        <f t="shared" si="66"/>
        <v>0.2575504058731034</v>
      </c>
      <c r="AS47" s="2">
        <f t="shared" si="66"/>
        <v>0.26367893441099693</v>
      </c>
      <c r="AT47" s="2">
        <f t="shared" si="66"/>
        <v>0.2736718411434981</v>
      </c>
      <c r="AU47" s="2">
        <f t="shared" si="66"/>
        <v>0.2778617009058652</v>
      </c>
      <c r="AV47" s="2">
        <f t="shared" si="66"/>
        <v>0.279802013283343</v>
      </c>
      <c r="AW47" s="2">
        <f t="shared" si="66"/>
        <v>0.2816520889984516</v>
      </c>
      <c r="AX47" s="2">
        <f t="shared" si="66"/>
        <v>0.28511259209590667</v>
      </c>
      <c r="AY47" s="2">
        <f t="shared" si="66"/>
        <v>0.2912435862023454</v>
      </c>
      <c r="AZ47" s="2">
        <f t="shared" si="66"/>
        <v>0.29398773868977557</v>
      </c>
      <c r="BA47" s="2">
        <f t="shared" si="66"/>
        <v>0.2952919586998744</v>
      </c>
      <c r="BB47" s="2">
        <f t="shared" si="66"/>
        <v>0.2965547815288756</v>
      </c>
      <c r="BC47" s="2">
        <f t="shared" si="66"/>
        <v>0.29896619682198616</v>
      </c>
      <c r="BD47" s="2">
        <f t="shared" si="66"/>
        <v>0.3033904412383062</v>
      </c>
      <c r="BE47" s="2">
        <f t="shared" si="66"/>
        <v>0.30543079129849227</v>
      </c>
      <c r="BF47" s="2">
        <f t="shared" si="66"/>
        <v>0.30641302644572826</v>
      </c>
      <c r="BG47" s="2">
        <f t="shared" si="67"/>
        <v>0.30737159689975924</v>
      </c>
      <c r="BH47" s="2">
        <f t="shared" si="67"/>
        <v>0.30922212100809204</v>
      </c>
      <c r="BI47" s="2">
        <f t="shared" si="67"/>
        <v>0.31268340881193457</v>
      </c>
      <c r="BJ47" s="2">
        <f t="shared" si="68"/>
        <v>0.31430731901402037</v>
      </c>
    </row>
    <row r="48" spans="1:62" ht="12.75">
      <c r="A48" s="1" t="s">
        <v>70</v>
      </c>
      <c r="B48" s="2"/>
      <c r="C48" s="2"/>
      <c r="D48" s="2"/>
      <c r="E48" s="2"/>
      <c r="F48" s="2"/>
      <c r="G48" s="2"/>
      <c r="H48" s="2">
        <f>vpktwie*H41/(4*PI()*kwert*maech)</f>
        <v>-1.501817796562873</v>
      </c>
      <c r="I48" s="2">
        <f>vpktwie*I41/(4*PI()*kwert*maech)</f>
        <v>-1.6671702054351911</v>
      </c>
      <c r="J48" s="2">
        <f>vpktwie*J41/(4*PI()*kwert*maech)</f>
        <v>-1.7639264321386532</v>
      </c>
      <c r="K48" s="2">
        <f>vpktwie*K41/(4*PI()*kwert*maech)</f>
        <v>-1.8325847477909534</v>
      </c>
      <c r="L48" s="1" t="s">
        <v>70</v>
      </c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>
        <f>vpktwie*AU41/(4*PI()*kwert*maech)</f>
        <v>-1.501817796562873</v>
      </c>
      <c r="AV48" s="2">
        <f aca="true" t="shared" si="69" ref="AV48:BI48">vpktwie*AV41/(4*PI()*kwert*maech)</f>
        <v>-1.524548829926558</v>
      </c>
      <c r="AW48" s="2">
        <f t="shared" si="69"/>
        <v>-1.5453024352386202</v>
      </c>
      <c r="AX48" s="2">
        <f t="shared" si="69"/>
        <v>-1.5820736064659815</v>
      </c>
      <c r="AY48" s="2">
        <f t="shared" si="69"/>
        <v>-1.6420310468609882</v>
      </c>
      <c r="AZ48" s="2">
        <f t="shared" si="69"/>
        <v>-1.6671702054351911</v>
      </c>
      <c r="BA48" s="2">
        <f t="shared" si="69"/>
        <v>-1.678812079700058</v>
      </c>
      <c r="BB48" s="2">
        <f t="shared" si="69"/>
        <v>-1.6899125339907095</v>
      </c>
      <c r="BC48" s="2">
        <f t="shared" si="69"/>
        <v>-1.7106755525754398</v>
      </c>
      <c r="BD48" s="2">
        <f t="shared" si="69"/>
        <v>-1.7474615172140724</v>
      </c>
      <c r="BE48" s="2">
        <f t="shared" si="69"/>
        <v>-1.7639264321386532</v>
      </c>
      <c r="BF48" s="2">
        <f t="shared" si="69"/>
        <v>-1.7717517521992463</v>
      </c>
      <c r="BG48" s="2">
        <f t="shared" si="69"/>
        <v>-1.7793286891732538</v>
      </c>
      <c r="BH48" s="2">
        <f t="shared" si="69"/>
        <v>-1.7937971809319169</v>
      </c>
      <c r="BI48" s="2">
        <f t="shared" si="69"/>
        <v>-1.8203426474298374</v>
      </c>
      <c r="BJ48" s="2">
        <f>vpktwie*BJ41/(4*PI()*kwert*maech)</f>
        <v>-1.8325847477909534</v>
      </c>
    </row>
    <row r="49" spans="1:62" ht="12.75">
      <c r="A49" s="10" t="s">
        <v>71</v>
      </c>
      <c r="B49" s="11">
        <f>SUM(B42:B48)</f>
        <v>0.25030296609381214</v>
      </c>
      <c r="C49" s="11">
        <f aca="true" t="shared" si="70" ref="C49:K49">SUM(C42:C48)</f>
        <v>0.5281646669996773</v>
      </c>
      <c r="D49" s="11">
        <f t="shared" si="70"/>
        <v>0.8221524056894529</v>
      </c>
      <c r="E49" s="11">
        <f t="shared" si="70"/>
        <v>1.127583196987945</v>
      </c>
      <c r="F49" s="11">
        <f t="shared" si="70"/>
        <v>1.4418905160019655</v>
      </c>
      <c r="G49" s="11">
        <f t="shared" si="70"/>
        <v>1.7634507978435632</v>
      </c>
      <c r="H49" s="11">
        <f t="shared" si="70"/>
        <v>0.3390227909530814</v>
      </c>
      <c r="I49" s="11">
        <f t="shared" si="70"/>
        <v>0.22881374217340733</v>
      </c>
      <c r="J49" s="11">
        <f t="shared" si="70"/>
        <v>0.1757607002511239</v>
      </c>
      <c r="K49" s="11">
        <f t="shared" si="70"/>
        <v>0.14355421799724088</v>
      </c>
      <c r="L49" s="10" t="s">
        <v>71</v>
      </c>
      <c r="M49" s="11">
        <f>SUM(M42:M48)</f>
        <v>0.15905796957769622</v>
      </c>
      <c r="N49" s="11">
        <f>SUM(N42:N48)</f>
        <v>0.18643099392027634</v>
      </c>
      <c r="O49" s="11">
        <f>SUM(O42:O48)</f>
        <v>0.21390702954294033</v>
      </c>
      <c r="P49" s="11">
        <f>SUM(P42:P48)</f>
        <v>0.24143472187217033</v>
      </c>
      <c r="Q49" s="11">
        <f aca="true" t="shared" si="71" ref="Q49:W49">SUM(Q42:Q48)</f>
        <v>0.25030296609381214</v>
      </c>
      <c r="R49" s="11">
        <f t="shared" si="71"/>
        <v>0.2540914716544263</v>
      </c>
      <c r="S49" s="11">
        <f t="shared" si="71"/>
        <v>0.2575504058731034</v>
      </c>
      <c r="T49" s="11">
        <f t="shared" si="71"/>
        <v>0.26367893441099693</v>
      </c>
      <c r="U49" s="11">
        <f t="shared" si="71"/>
        <v>0.2736718411434981</v>
      </c>
      <c r="V49" s="11">
        <f t="shared" si="71"/>
        <v>0.5281646669996773</v>
      </c>
      <c r="W49" s="11">
        <f t="shared" si="71"/>
        <v>0.5338934849377692</v>
      </c>
      <c r="X49" s="11">
        <f aca="true" t="shared" si="72" ref="X49:AM49">SUM(X42:X48)</f>
        <v>0.539202494871555</v>
      </c>
      <c r="Y49" s="11">
        <f t="shared" si="72"/>
        <v>0.5487915265069037</v>
      </c>
      <c r="Z49" s="11">
        <f t="shared" si="72"/>
        <v>0.5649154273458434</v>
      </c>
      <c r="AA49" s="11">
        <f t="shared" si="72"/>
        <v>0.8221524056894529</v>
      </c>
      <c r="AB49" s="11">
        <f t="shared" si="72"/>
        <v>0.8291854436376436</v>
      </c>
      <c r="AC49" s="11">
        <f t="shared" si="72"/>
        <v>0.8357572764004306</v>
      </c>
      <c r="AD49" s="11">
        <f t="shared" si="72"/>
        <v>0.8477577233288898</v>
      </c>
      <c r="AE49" s="11">
        <f t="shared" si="72"/>
        <v>0.8683058685841497</v>
      </c>
      <c r="AF49" s="11">
        <f t="shared" si="72"/>
        <v>1.127583196987945</v>
      </c>
      <c r="AG49" s="11">
        <f t="shared" si="72"/>
        <v>1.135598470083372</v>
      </c>
      <c r="AH49" s="11">
        <f t="shared" si="72"/>
        <v>1.1431288733001899</v>
      </c>
      <c r="AI49" s="11">
        <f t="shared" si="72"/>
        <v>1.1569798443369819</v>
      </c>
      <c r="AJ49" s="11">
        <f t="shared" si="72"/>
        <v>1.1809892773960842</v>
      </c>
      <c r="AK49" s="11">
        <f t="shared" si="72"/>
        <v>1.4418905160019655</v>
      </c>
      <c r="AL49" s="11">
        <f t="shared" si="72"/>
        <v>1.450693548083569</v>
      </c>
      <c r="AM49" s="11">
        <f t="shared" si="72"/>
        <v>1.4589964161192648</v>
      </c>
      <c r="AN49" s="11">
        <f>SUM(AN42:AN48)</f>
        <v>1.474348731919468</v>
      </c>
      <c r="AO49" s="11">
        <f>SUM(AO42:AO48)</f>
        <v>1.501200897533581</v>
      </c>
      <c r="AP49" s="11">
        <f>SUM(AP42:AP48)</f>
        <v>1.7634507978435632</v>
      </c>
      <c r="AQ49" s="11">
        <f>SUM(AQ42:AQ48)</f>
        <v>1.772911396720688</v>
      </c>
      <c r="AR49" s="11">
        <f>SUM(AR42:AR48)</f>
        <v>1.7818611407450575</v>
      </c>
      <c r="AS49" s="11">
        <f aca="true" t="shared" si="73" ref="AS49:BH49">SUM(AS42:AS48)</f>
        <v>1.7984764882266766</v>
      </c>
      <c r="AT49" s="11">
        <f t="shared" si="73"/>
        <v>1.8277404499866554</v>
      </c>
      <c r="AU49" s="11">
        <f t="shared" si="73"/>
        <v>0.3390227909530814</v>
      </c>
      <c r="AV49" s="11">
        <f t="shared" si="73"/>
        <v>0.3225281562122384</v>
      </c>
      <c r="AW49" s="11">
        <f t="shared" si="73"/>
        <v>0.30782177452109094</v>
      </c>
      <c r="AX49" s="11">
        <f t="shared" si="73"/>
        <v>0.28262743721264916</v>
      </c>
      <c r="AY49" s="11">
        <f t="shared" si="73"/>
        <v>0.2440353922413474</v>
      </c>
      <c r="AZ49" s="11">
        <f t="shared" si="73"/>
        <v>0.22881374217340733</v>
      </c>
      <c r="BA49" s="11">
        <f t="shared" si="73"/>
        <v>0.22196216656309753</v>
      </c>
      <c r="BB49" s="11">
        <f t="shared" si="73"/>
        <v>0.21554700925350323</v>
      </c>
      <c r="BC49" s="11">
        <f t="shared" si="73"/>
        <v>0.20385901226597825</v>
      </c>
      <c r="BD49" s="11">
        <f t="shared" si="73"/>
        <v>0.18415819729031546</v>
      </c>
      <c r="BE49" s="11">
        <f t="shared" si="73"/>
        <v>0.1757607002511239</v>
      </c>
      <c r="BF49" s="11">
        <f t="shared" si="73"/>
        <v>0.17186106724391537</v>
      </c>
      <c r="BG49" s="11">
        <f t="shared" si="73"/>
        <v>0.16814140881822026</v>
      </c>
      <c r="BH49" s="11">
        <f t="shared" si="73"/>
        <v>0.16119213223358586</v>
      </c>
      <c r="BI49" s="11">
        <f>SUM(BI42:BI48)</f>
        <v>0.14896549493024547</v>
      </c>
      <c r="BJ49" s="11">
        <f>SUM(BJ42:BJ48)</f>
        <v>0.14355421799724088</v>
      </c>
    </row>
    <row r="76" spans="8:14" ht="12.75">
      <c r="H76">
        <v>10</v>
      </c>
      <c r="I76">
        <v>20</v>
      </c>
      <c r="J76">
        <v>30</v>
      </c>
      <c r="K76">
        <v>40</v>
      </c>
      <c r="L76">
        <v>50</v>
      </c>
      <c r="M76">
        <v>60</v>
      </c>
      <c r="N76">
        <v>100</v>
      </c>
    </row>
    <row r="77" spans="8:14" ht="12.75">
      <c r="H77">
        <v>0.01</v>
      </c>
      <c r="I77">
        <v>0.015</v>
      </c>
      <c r="J77">
        <v>0.02</v>
      </c>
      <c r="K77">
        <v>0.025</v>
      </c>
      <c r="L77">
        <v>0.03</v>
      </c>
      <c r="M77">
        <v>0</v>
      </c>
      <c r="N77">
        <v>0</v>
      </c>
    </row>
    <row r="79" spans="6:14" ht="15.75">
      <c r="F79" t="s">
        <v>85</v>
      </c>
      <c r="G79" t="s">
        <v>86</v>
      </c>
      <c r="H79" t="s">
        <v>87</v>
      </c>
      <c r="I79" t="s">
        <v>88</v>
      </c>
      <c r="J79" t="s">
        <v>89</v>
      </c>
      <c r="K79" t="s">
        <v>90</v>
      </c>
      <c r="L79" t="s">
        <v>91</v>
      </c>
      <c r="M79" t="s">
        <v>92</v>
      </c>
      <c r="N79" t="s">
        <v>93</v>
      </c>
    </row>
    <row r="80" spans="6:14" ht="12.75">
      <c r="F80" s="6">
        <v>0</v>
      </c>
      <c r="G80">
        <v>0</v>
      </c>
      <c r="H80">
        <v>0.01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</row>
    <row r="81" spans="6:14" ht="12.75">
      <c r="F81" s="6">
        <v>0.01</v>
      </c>
      <c r="G81">
        <v>0.01</v>
      </c>
      <c r="H81">
        <v>0.01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6:14" ht="12.75">
      <c r="F82" s="6">
        <v>9.99</v>
      </c>
      <c r="G82">
        <v>0.01</v>
      </c>
      <c r="H82">
        <v>0.01</v>
      </c>
      <c r="I82">
        <v>0.01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6:14" ht="12.75">
      <c r="F83" s="6">
        <v>10</v>
      </c>
      <c r="G83">
        <v>0.02</v>
      </c>
      <c r="H83">
        <v>0.01</v>
      </c>
      <c r="I83">
        <v>0.01</v>
      </c>
      <c r="J83">
        <v>0</v>
      </c>
      <c r="K83">
        <v>0</v>
      </c>
      <c r="L83">
        <v>0</v>
      </c>
      <c r="M83">
        <v>0</v>
      </c>
      <c r="N83">
        <v>0</v>
      </c>
    </row>
    <row r="84" spans="6:14" ht="12.75">
      <c r="F84" s="6">
        <v>19.99</v>
      </c>
      <c r="G84">
        <v>0.02</v>
      </c>
      <c r="H84">
        <v>0.01</v>
      </c>
      <c r="I84">
        <v>0.01</v>
      </c>
      <c r="J84">
        <v>0.01</v>
      </c>
      <c r="K84">
        <v>0</v>
      </c>
      <c r="L84">
        <v>0</v>
      </c>
      <c r="M84">
        <v>0</v>
      </c>
      <c r="N84">
        <v>0</v>
      </c>
    </row>
    <row r="85" spans="6:14" ht="12.75">
      <c r="F85" s="6">
        <v>20</v>
      </c>
      <c r="G85">
        <v>0.03</v>
      </c>
      <c r="H85">
        <v>0.01</v>
      </c>
      <c r="I85">
        <v>0.01</v>
      </c>
      <c r="J85">
        <v>0.01</v>
      </c>
      <c r="K85">
        <v>0</v>
      </c>
      <c r="L85">
        <v>0</v>
      </c>
      <c r="M85">
        <v>0</v>
      </c>
      <c r="N85">
        <v>0</v>
      </c>
    </row>
    <row r="86" spans="6:14" ht="12.75">
      <c r="F86" s="6">
        <v>29.99</v>
      </c>
      <c r="G86">
        <v>0.03</v>
      </c>
      <c r="H86">
        <v>0.01</v>
      </c>
      <c r="I86">
        <v>0.01</v>
      </c>
      <c r="J86">
        <v>0.01</v>
      </c>
      <c r="K86">
        <v>0.01</v>
      </c>
      <c r="L86">
        <v>0</v>
      </c>
      <c r="M86">
        <v>0</v>
      </c>
      <c r="N86">
        <v>0</v>
      </c>
    </row>
    <row r="87" spans="6:14" ht="12.75">
      <c r="F87" s="6">
        <v>30</v>
      </c>
      <c r="G87">
        <v>0.04</v>
      </c>
      <c r="H87">
        <v>0.01</v>
      </c>
      <c r="I87">
        <v>0.01</v>
      </c>
      <c r="J87">
        <v>0.01</v>
      </c>
      <c r="K87">
        <v>0.01</v>
      </c>
      <c r="L87">
        <v>0</v>
      </c>
      <c r="M87">
        <v>0</v>
      </c>
      <c r="N87">
        <v>0</v>
      </c>
    </row>
    <row r="88" spans="6:14" ht="12.75">
      <c r="F88" s="6">
        <v>39.99</v>
      </c>
      <c r="G88">
        <v>0.04</v>
      </c>
      <c r="H88">
        <v>0.01</v>
      </c>
      <c r="I88">
        <v>0.01</v>
      </c>
      <c r="J88">
        <v>0.01</v>
      </c>
      <c r="K88">
        <v>0.01</v>
      </c>
      <c r="L88">
        <v>0.01</v>
      </c>
      <c r="M88">
        <v>0</v>
      </c>
      <c r="N88">
        <v>0</v>
      </c>
    </row>
    <row r="89" spans="6:14" ht="12.75">
      <c r="F89" s="6">
        <v>40</v>
      </c>
      <c r="G89">
        <v>0.05</v>
      </c>
      <c r="H89">
        <v>0.01</v>
      </c>
      <c r="I89">
        <v>0.01</v>
      </c>
      <c r="J89">
        <v>0.01</v>
      </c>
      <c r="K89">
        <v>0.01</v>
      </c>
      <c r="L89">
        <v>0.01</v>
      </c>
      <c r="M89">
        <v>0</v>
      </c>
      <c r="N89">
        <v>0</v>
      </c>
    </row>
    <row r="90" spans="6:14" ht="12.75">
      <c r="F90" s="6">
        <v>49.99</v>
      </c>
      <c r="G90">
        <v>0.05</v>
      </c>
      <c r="H90">
        <v>0.01</v>
      </c>
      <c r="I90">
        <v>0.01</v>
      </c>
      <c r="J90">
        <v>0.01</v>
      </c>
      <c r="K90">
        <v>0.01</v>
      </c>
      <c r="L90">
        <v>0.01</v>
      </c>
      <c r="M90">
        <v>0.01</v>
      </c>
      <c r="N90">
        <v>0</v>
      </c>
    </row>
    <row r="91" spans="6:14" ht="12.75">
      <c r="F91" s="6">
        <v>50</v>
      </c>
      <c r="G91">
        <v>0.06</v>
      </c>
      <c r="H91">
        <v>0.01</v>
      </c>
      <c r="I91">
        <v>0.01</v>
      </c>
      <c r="J91">
        <v>0.01</v>
      </c>
      <c r="K91">
        <v>0.01</v>
      </c>
      <c r="L91">
        <v>0.01</v>
      </c>
      <c r="M91">
        <v>0.01</v>
      </c>
      <c r="N91">
        <v>0</v>
      </c>
    </row>
    <row r="92" spans="6:14" ht="12.75">
      <c r="F92" s="6">
        <v>59.99</v>
      </c>
      <c r="G92">
        <v>0.06</v>
      </c>
      <c r="H92">
        <v>0.01</v>
      </c>
      <c r="I92">
        <v>0.01</v>
      </c>
      <c r="J92">
        <v>0.01</v>
      </c>
      <c r="K92">
        <v>0.01</v>
      </c>
      <c r="L92">
        <v>0.01</v>
      </c>
      <c r="M92">
        <v>0.01</v>
      </c>
      <c r="N92">
        <v>-0.06</v>
      </c>
    </row>
    <row r="93" spans="6:14" ht="12.75">
      <c r="F93" s="6">
        <v>60</v>
      </c>
      <c r="G93">
        <v>0</v>
      </c>
      <c r="H93">
        <v>0.01</v>
      </c>
      <c r="I93">
        <v>0.01</v>
      </c>
      <c r="J93">
        <v>0.01</v>
      </c>
      <c r="K93">
        <v>0.01</v>
      </c>
      <c r="L93">
        <v>0.01</v>
      </c>
      <c r="M93">
        <v>0.01</v>
      </c>
      <c r="N93">
        <v>-0.06</v>
      </c>
    </row>
    <row r="94" spans="6:14" ht="12.75">
      <c r="F94" s="6">
        <v>100</v>
      </c>
      <c r="G94">
        <v>0</v>
      </c>
      <c r="H94">
        <v>0.01</v>
      </c>
      <c r="I94">
        <v>0.01</v>
      </c>
      <c r="J94">
        <v>0.01</v>
      </c>
      <c r="K94">
        <v>0.01</v>
      </c>
      <c r="L94">
        <v>0.01</v>
      </c>
      <c r="M94">
        <v>0.01</v>
      </c>
      <c r="N94">
        <v>-0.06</v>
      </c>
    </row>
  </sheetData>
  <printOptions/>
  <pageMargins left="0.75" right="0.75" top="1" bottom="1" header="0.4921259845" footer="0.4921259845"/>
  <pageSetup orientation="portrait" paperSize="9" r:id="rId2"/>
  <headerFooter alignWithMargins="0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8" sqref="F8"/>
    </sheetView>
  </sheetViews>
  <sheetFormatPr defaultColWidth="11.421875" defaultRowHeight="12.75"/>
  <sheetData>
    <row r="1" spans="1:6" ht="12.75">
      <c r="A1" s="1"/>
      <c r="B1" s="1"/>
      <c r="C1" s="13" t="s">
        <v>72</v>
      </c>
      <c r="D1" s="14" t="s">
        <v>11</v>
      </c>
      <c r="E1" s="15" t="s">
        <v>73</v>
      </c>
      <c r="F1" s="15" t="s">
        <v>72</v>
      </c>
    </row>
    <row r="2" spans="1:4" ht="12.75">
      <c r="A2" s="1" t="s">
        <v>74</v>
      </c>
      <c r="B2" s="1">
        <f>20^2+25^2</f>
        <v>1025</v>
      </c>
      <c r="C2" s="1">
        <f aca="true" t="shared" si="0" ref="C2:C7">(B2*S0)/(4*Twert*15*Zeit*24*60*60)</f>
        <v>0.007908950617283951</v>
      </c>
      <c r="D2" s="2">
        <f aca="true" t="shared" si="1" ref="D2:D7">-LN(1.781*C2)+C2-C2^2/(2*FACT(2))+C2^3/(3*FACT(3))-C2^4/(4*FACT(4))</f>
        <v>4.2704785072061</v>
      </c>
    </row>
    <row r="3" spans="1:4" ht="12.75">
      <c r="A3" s="1" t="s">
        <v>75</v>
      </c>
      <c r="B3" s="1">
        <f>20^2</f>
        <v>400</v>
      </c>
      <c r="C3" s="1">
        <f t="shared" si="0"/>
        <v>0.00308641975308642</v>
      </c>
      <c r="D3" s="2">
        <f t="shared" si="1"/>
        <v>5.206652551373622</v>
      </c>
    </row>
    <row r="4" spans="1:4" ht="12.75">
      <c r="A4" s="1" t="s">
        <v>76</v>
      </c>
      <c r="B4" s="1">
        <f>20^2+25^2</f>
        <v>1025</v>
      </c>
      <c r="C4" s="1">
        <f t="shared" si="0"/>
        <v>0.007908950617283951</v>
      </c>
      <c r="D4" s="2">
        <f t="shared" si="1"/>
        <v>4.2704785072061</v>
      </c>
    </row>
    <row r="5" spans="1:4" ht="12.75">
      <c r="A5" s="1" t="s">
        <v>77</v>
      </c>
      <c r="B5" s="1">
        <f>(2*(80+50+6.45)+20)^2+25^2</f>
        <v>86415.40999999999</v>
      </c>
      <c r="C5" s="1">
        <f t="shared" si="0"/>
        <v>0.6667855709876543</v>
      </c>
      <c r="D5" s="2">
        <f t="shared" si="1"/>
        <v>0.3981572179233094</v>
      </c>
    </row>
    <row r="6" spans="1:4" ht="12.75">
      <c r="A6" s="1" t="s">
        <v>78</v>
      </c>
      <c r="B6" s="1">
        <f>(2*(80+50+6.45)+20)^2</f>
        <v>85790.40999999999</v>
      </c>
      <c r="C6" s="1">
        <f t="shared" si="0"/>
        <v>0.6619630401234569</v>
      </c>
      <c r="D6" s="2">
        <f t="shared" si="1"/>
        <v>0.40189961006955305</v>
      </c>
    </row>
    <row r="7" spans="1:4" ht="12.75">
      <c r="A7" s="1" t="s">
        <v>79</v>
      </c>
      <c r="B7" s="1">
        <f>(2*(80+50+6.45)+20)^2+25^2</f>
        <v>86415.40999999999</v>
      </c>
      <c r="C7" s="1">
        <f t="shared" si="0"/>
        <v>0.6667855709876543</v>
      </c>
      <c r="D7" s="2">
        <f t="shared" si="1"/>
        <v>0.3981572179233094</v>
      </c>
    </row>
    <row r="8" spans="1:6" ht="12.75">
      <c r="A8" s="1"/>
      <c r="B8" s="1"/>
      <c r="C8" s="12" t="s">
        <v>80</v>
      </c>
      <c r="D8" s="2">
        <f>SUM(D2:D4)-SUM(D5:D7)</f>
        <v>12.54939551986965</v>
      </c>
      <c r="E8" s="5">
        <f>D8*0.015/(4*PI()*Twert)</f>
        <v>29.959474947038103</v>
      </c>
      <c r="F8">
        <f>15-SQRT((15^2-2*E8))</f>
        <v>2.15161293757369</v>
      </c>
    </row>
    <row r="9" spans="1:4" ht="12.75">
      <c r="A9" s="12" t="s">
        <v>81</v>
      </c>
      <c r="B9" s="1">
        <v>0.2</v>
      </c>
      <c r="C9" s="1"/>
      <c r="D9" s="1"/>
    </row>
    <row r="10" spans="1:4" ht="12.75">
      <c r="A10" s="12" t="s">
        <v>82</v>
      </c>
      <c r="B10" s="1">
        <v>0.0005</v>
      </c>
      <c r="C10" s="1" t="s">
        <v>8</v>
      </c>
      <c r="D10" s="1"/>
    </row>
    <row r="11" spans="1:4" ht="12.75">
      <c r="A11" s="12" t="s">
        <v>83</v>
      </c>
      <c r="B11" s="1">
        <v>10</v>
      </c>
      <c r="C11" s="1" t="s">
        <v>84</v>
      </c>
      <c r="D11" s="1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für Grundwasserwirt.</dc:creator>
  <cp:keywords/>
  <dc:description/>
  <cp:lastModifiedBy>graeber</cp:lastModifiedBy>
  <dcterms:created xsi:type="dcterms:W3CDTF">1998-06-27T07:45:48Z</dcterms:created>
  <dcterms:modified xsi:type="dcterms:W3CDTF">2004-05-16T13:35:34Z</dcterms:modified>
  <cp:category/>
  <cp:version/>
  <cp:contentType/>
  <cp:contentStatus/>
</cp:coreProperties>
</file>